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6495" tabRatio="925" firstSheet="12" activeTab="13"/>
  </bookViews>
  <sheets>
    <sheet name="TONG HK 1 (2)" sheetId="1" r:id="rId1"/>
    <sheet name="TONG HK 1" sheetId="2" r:id="rId2"/>
    <sheet name="TONGHOP CA-NAM" sheetId="3" r:id="rId3"/>
    <sheet name="THINH GIANG K2" sheetId="4" state="hidden" r:id="rId4"/>
    <sheet name="KH-HK1-2018-2019sort GV)" sheetId="5" r:id="rId5"/>
    <sheet name="KH-HK2-2018-2019 gv sort" sheetId="6" r:id="rId6"/>
    <sheet name="KH-HK2-2018-2019(theolop) (2)" sheetId="7" r:id="rId7"/>
    <sheet name="KH-HK2-2018-2019(theolop)" sheetId="8" r:id="rId8"/>
    <sheet name="KH-HK1-2018-2019(theolop)" sheetId="9" r:id="rId9"/>
    <sheet name="TKB-CĐ -CTTBCK 18 LT" sheetId="10" r:id="rId10"/>
    <sheet name="TKB-TC+CD-CTTBCK17-HK1" sheetId="11" r:id="rId11"/>
    <sheet name="TKB-TC-CGKL16-3N-HK1" sheetId="12" r:id="rId12"/>
    <sheet name="TKB-CĐ-CTTBCK18-3N-HK1" sheetId="13" r:id="rId13"/>
    <sheet name="TKB-TC-CTTBCK18-3N-HK1" sheetId="14" r:id="rId14"/>
    <sheet name="TKB-TC-CTTBCK 17-3NPH-HKI" sheetId="15" r:id="rId15"/>
    <sheet name="TKB-TC-CTTBCK17-3N-HK1" sheetId="16" r:id="rId16"/>
    <sheet name="TKB-TC-CTTBCK17-3N-HK1 (Scau)" sheetId="17" r:id="rId17"/>
    <sheet name="TKB-CĐ-TC-HAN-16-HK1" sheetId="18" r:id="rId18"/>
    <sheet name="xuong" sheetId="19" r:id="rId19"/>
    <sheet name="lai" sheetId="20" r:id="rId20"/>
    <sheet name="hoang" sheetId="21" r:id="rId21"/>
    <sheet name="anh" sheetId="22" r:id="rId22"/>
    <sheet name="thanh" sheetId="23" r:id="rId23"/>
    <sheet name="tung" sheetId="24" r:id="rId24"/>
    <sheet name="tao" sheetId="25" r:id="rId25"/>
    <sheet name="KH-HAN10" sheetId="26" state="hidden" r:id="rId26"/>
    <sheet name="TKB-HAN10" sheetId="27" state="hidden" r:id="rId27"/>
    <sheet name="DANH SACH H" sheetId="28" r:id="rId28"/>
  </sheets>
  <externalReferences>
    <externalReference r:id="rId31"/>
  </externalReferences>
  <definedNames/>
  <calcPr fullCalcOnLoad="1"/>
</workbook>
</file>

<file path=xl/sharedStrings.xml><?xml version="1.0" encoding="utf-8"?>
<sst xmlns="http://schemas.openxmlformats.org/spreadsheetml/2006/main" count="3438" uniqueCount="568">
  <si>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</si>
  <si>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</si>
  <si>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</si>
  <si>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</si>
  <si>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</si>
  <si>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</si>
  <si>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</si>
  <si>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</si>
  <si>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</si>
  <si>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</si>
  <si>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Sĩ số HSSV</t>
  </si>
  <si>
    <t>HK1</t>
  </si>
  <si>
    <t>HK2</t>
  </si>
  <si>
    <t>Tổng</t>
  </si>
  <si>
    <t>Kiêm nhiệm</t>
  </si>
  <si>
    <t>Chủ nhiệm</t>
  </si>
  <si>
    <t>GASS</t>
  </si>
  <si>
    <t>HD thực tập DN</t>
  </si>
  <si>
    <t>HD thực tập TN</t>
  </si>
  <si>
    <t>HT nâng cao
(4 tuần)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</si>
  <si>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</si>
  <si>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</si>
  <si>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</si>
  <si>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</si>
  <si>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</si>
  <si>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</si>
  <si>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</si>
  <si>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</si>
  <si>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</si>
  <si>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</si>
  <si>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</si>
  <si>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</si>
  <si>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</si>
  <si>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</si>
  <si>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</si>
  <si>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</si>
  <si>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</si>
  <si>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</si>
  <si>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</si>
  <si>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</si>
  <si>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</si>
  <si>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</si>
  <si>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</si>
  <si>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</si>
  <si>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</si>
  <si>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</si>
  <si>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</si>
  <si>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</si>
  <si>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</si>
  <si>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</si>
  <si>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</si>
  <si>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</si>
  <si>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</si>
  <si>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</si>
  <si>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</si>
  <si>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</si>
  <si>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</si>
  <si>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</si>
  <si>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</si>
  <si>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</si>
  <si>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</si>
  <si>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</si>
  <si>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</si>
  <si>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</si>
  <si>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</si>
  <si>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</si>
  <si>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</si>
  <si>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</si>
  <si>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</si>
  <si>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</si>
  <si>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</si>
  <si>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</si>
  <si>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</si>
  <si>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</si>
  <si>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</si>
  <si>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</si>
  <si>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</si>
  <si>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</si>
  <si>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</si>
  <si>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</si>
  <si>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</si>
  <si>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</si>
  <si>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</si>
  <si>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</si>
  <si>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</si>
  <si>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</si>
  <si>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</si>
  <si>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</si>
  <si>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</si>
  <si>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</si>
  <si>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</si>
  <si>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</si>
  <si>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</si>
  <si>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</si>
  <si>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</si>
  <si>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</si>
  <si>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</si>
  <si>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</si>
  <si>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r>
  </si>
  <si>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</si>
  <si>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</si>
  <si>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</si>
  <si>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</si>
  <si>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</si>
  <si>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</si>
  <si>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</si>
  <si>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</si>
  <si>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</si>
  <si>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</si>
  <si>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</si>
  <si>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</si>
  <si>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</si>
  <si>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</si>
  <si>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</si>
  <si>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</si>
  <si>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</si>
  <si>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</si>
  <si>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</si>
  <si>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</si>
  <si>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</si>
  <si>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</si>
  <si>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</si>
  <si>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</si>
  <si>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Ra đề, coi chấm thi</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</si>
  <si>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</si>
  <si>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</si>
  <si>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</si>
  <si>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</si>
  <si>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</si>
  <si>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</si>
  <si>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</si>
  <si>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</si>
  <si>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</si>
  <si>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</si>
  <si>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</si>
  <si>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</si>
  <si>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</si>
  <si>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</si>
  <si>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</si>
  <si>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</si>
  <si>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</si>
  <si>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</si>
  <si>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</si>
  <si>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</si>
  <si>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</si>
  <si>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</si>
  <si>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</si>
  <si>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</si>
  <si>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</si>
  <si>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</si>
  <si>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</si>
  <si>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</si>
  <si>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</si>
  <si>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LỚP TRUNG CẤP + CAO ĐẲNG HÀN 16</t>
  </si>
  <si>
    <t>LỚP TC - CẮT GỌT KIM LOẠI  16 - 3N</t>
  </si>
  <si>
    <t>CĐ+TC-Hàn 16</t>
  </si>
  <si>
    <t>Hoá Học</t>
  </si>
  <si>
    <t>06-11/02</t>
  </si>
  <si>
    <t>13-18/2</t>
  </si>
  <si>
    <t>20-
25/2</t>
  </si>
  <si>
    <t>27/2-4/3</t>
  </si>
  <si>
    <t>6-11/3</t>
  </si>
  <si>
    <t>13-18/3</t>
  </si>
  <si>
    <t>20-25/3</t>
  </si>
  <si>
    <t>27/3-01/4</t>
  </si>
  <si>
    <t>3-8/4</t>
  </si>
  <si>
    <t>10-15/4</t>
  </si>
  <si>
    <t>17-22/4</t>
  </si>
  <si>
    <t>24/4-29/4</t>
  </si>
  <si>
    <t>1-6/5</t>
  </si>
  <si>
    <t>8-13/5</t>
  </si>
  <si>
    <t>15-20/5</t>
  </si>
  <si>
    <t>22-27/5</t>
  </si>
  <si>
    <t>29/5-3/6</t>
  </si>
  <si>
    <t>5-10/6</t>
  </si>
  <si>
    <t>12-17/6</t>
  </si>
  <si>
    <t>19-24/6</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</si>
  <si>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</si>
  <si>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</si>
  <si>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</si>
  <si>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</si>
  <si>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</si>
  <si>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</si>
  <si>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</si>
  <si>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</si>
  <si>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</si>
  <si>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</si>
  <si>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</si>
  <si>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</si>
  <si>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</si>
  <si>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</si>
  <si>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</si>
  <si>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</si>
  <si>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</si>
  <si>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</si>
  <si>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</si>
  <si>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</si>
  <si>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</si>
  <si>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</si>
  <si>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</si>
  <si>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</si>
  <si>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</si>
  <si>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</si>
  <si>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</si>
  <si>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</si>
  <si>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</si>
  <si>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</si>
  <si>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</si>
  <si>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</si>
  <si>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</si>
  <si>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LỚP TC - CHẾ TẠO THIẾT BỊ CƠ KHÍ  17 - 3N</t>
  </si>
  <si>
    <t>Ngày 30 tháng  08  năm 2017</t>
  </si>
  <si>
    <t>tạo</t>
  </si>
  <si>
    <t>học văn hóa 6,7</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</si>
  <si>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</si>
  <si>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</si>
  <si>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</si>
  <si>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</si>
  <si>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</si>
  <si>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</si>
  <si>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</si>
  <si>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</si>
  <si>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</si>
  <si>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</si>
  <si>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</si>
  <si>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</si>
  <si>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</si>
  <si>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</si>
  <si>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</si>
  <si>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</si>
  <si>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</si>
  <si>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</si>
  <si>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</si>
  <si>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</si>
  <si>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</si>
  <si>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</si>
  <si>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</si>
  <si>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</si>
  <si>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</si>
  <si>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</si>
  <si>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</si>
  <si>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</si>
  <si>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 xml:space="preserve">LỚP TC+CĐ - CHẾ TẠO THIẾT BỊ CƠ KHÍ  17 </t>
  </si>
  <si>
    <t>TC-CTTBCK17-3NPH</t>
  </si>
  <si>
    <t>TC-CTTBCK17-3N</t>
  </si>
  <si>
    <t>TC-CTTBCK17-3NSC</t>
  </si>
  <si>
    <t>LỚP TC - CHẾ TẠO THIẾT BỊ CƠ KHÍ  17 - 3N (PHÚ HÒA)</t>
  </si>
  <si>
    <t>Văn hóa</t>
  </si>
  <si>
    <t>lớp</t>
  </si>
  <si>
    <t>Đề tài NCKH
(4 tuần)</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</si>
  <si>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</si>
  <si>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</si>
  <si>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</si>
  <si>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</si>
  <si>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</si>
  <si>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</si>
  <si>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</si>
  <si>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</si>
  <si>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</si>
  <si>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</si>
  <si>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</si>
  <si>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</si>
  <si>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</si>
  <si>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</si>
  <si>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</si>
  <si>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</si>
  <si>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</si>
  <si>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</si>
  <si>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</si>
  <si>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</si>
  <si>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</si>
  <si>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</si>
  <si>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</si>
  <si>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</si>
  <si>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</si>
  <si>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</si>
  <si>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</si>
  <si>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</si>
  <si>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</si>
  <si>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MH 12. Kỹ thuật tiện trụ ngắn, trụ bậc, tiện trụ dài l»10d</t>
  </si>
  <si>
    <t xml:space="preserve">MH 13. Nguyên lý cắt </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</si>
  <si>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</si>
  <si>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</si>
  <si>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</si>
  <si>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</si>
  <si>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</si>
  <si>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</si>
  <si>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</si>
  <si>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</si>
  <si>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</si>
  <si>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</si>
  <si>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</si>
  <si>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</si>
  <si>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</si>
  <si>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</si>
  <si>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</si>
  <si>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</si>
  <si>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</si>
  <si>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</si>
  <si>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</si>
  <si>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</si>
  <si>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</si>
  <si>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</si>
  <si>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</si>
  <si>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</si>
  <si>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NĂM HỌC: 2018 - 2019 (HKI)</t>
  </si>
  <si>
    <t>Tháng 01/2019</t>
  </si>
  <si>
    <t>Tháng 9/2018</t>
  </si>
  <si>
    <t>MĐ 22. Chế tạo thiết bị thông gió trong CN</t>
  </si>
  <si>
    <t>MĐ 21. Chế tạo băng tải</t>
  </si>
  <si>
    <t>MĐ 22. Chế tạo cột điện cao thế ≥ 35 kv</t>
  </si>
  <si>
    <t>Lê thanh tạo</t>
  </si>
  <si>
    <t>Võ xuân hoang</t>
  </si>
  <si>
    <t>Nguyễn tấn Tùng</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</si>
  <si>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</si>
  <si>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</si>
  <si>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</si>
  <si>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</si>
  <si>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</si>
  <si>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</si>
  <si>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</si>
  <si>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</si>
  <si>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</si>
  <si>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</si>
  <si>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</si>
  <si>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</si>
  <si>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</si>
  <si>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</si>
  <si>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</si>
  <si>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</si>
  <si>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</si>
  <si>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</si>
  <si>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</si>
  <si>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</si>
  <si>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</si>
  <si>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</si>
  <si>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</si>
  <si>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</si>
  <si>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</si>
  <si>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</si>
  <si>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</si>
  <si>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</si>
  <si>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</si>
  <si>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</si>
  <si>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</si>
  <si>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</si>
  <si>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</si>
  <si>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</si>
  <si>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</si>
  <si>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</si>
  <si>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</si>
  <si>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</si>
  <si>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</si>
  <si>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</si>
  <si>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</si>
  <si>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</si>
  <si>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</si>
  <si>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</si>
  <si>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</si>
  <si>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</si>
  <si>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</si>
  <si>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</si>
  <si>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</si>
  <si>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</si>
  <si>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</si>
  <si>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</si>
  <si>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</si>
  <si>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</si>
  <si>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</si>
  <si>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</si>
  <si>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</si>
  <si>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</si>
  <si>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</si>
  <si>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</si>
  <si>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</si>
  <si>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</si>
  <si>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</si>
  <si>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</si>
  <si>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</si>
  <si>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</si>
  <si>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</si>
  <si>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</si>
  <si>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</si>
  <si>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</si>
  <si>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</si>
  <si>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</si>
  <si>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</si>
  <si>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</si>
  <si>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</si>
  <si>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</si>
  <si>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</si>
  <si>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</si>
  <si>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</si>
  <si>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</si>
  <si>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</si>
  <si>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</si>
  <si>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</si>
  <si>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</si>
  <si>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</si>
  <si>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</si>
  <si>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</si>
  <si>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</si>
  <si>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</si>
  <si>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</si>
  <si>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</si>
  <si>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</si>
  <si>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</si>
  <si>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</si>
  <si>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</si>
  <si>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</si>
  <si>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</si>
  <si>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</si>
  <si>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</si>
  <si>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</si>
  <si>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</si>
  <si>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</si>
  <si>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</si>
  <si>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</si>
  <si>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</si>
  <si>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</si>
  <si>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</si>
  <si>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</si>
  <si>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</si>
  <si>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</si>
  <si>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</si>
  <si>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</si>
  <si>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</si>
  <si>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</si>
  <si>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</si>
  <si>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</si>
  <si>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</si>
  <si>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</si>
  <si>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</si>
  <si>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</si>
  <si>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</si>
  <si>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</si>
  <si>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</si>
  <si>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</si>
  <si>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</si>
  <si>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</si>
  <si>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</si>
  <si>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</si>
  <si>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</si>
  <si>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</si>
  <si>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</si>
  <si>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</si>
  <si>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</si>
  <si>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</si>
  <si>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</si>
  <si>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</si>
  <si>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</si>
  <si>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</si>
  <si>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</si>
  <si>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</si>
  <si>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</si>
  <si>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</si>
  <si>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</si>
  <si>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</si>
  <si>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</si>
  <si>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hk1</t>
  </si>
  <si>
    <t>TC-CTTBCK 18-3N</t>
  </si>
  <si>
    <t>T TÙNG</t>
  </si>
  <si>
    <t>TẠO</t>
  </si>
  <si>
    <t>H ANH</t>
  </si>
  <si>
    <t>THÀNH</t>
  </si>
  <si>
    <t>HOANG</t>
  </si>
  <si>
    <t>LAI</t>
  </si>
  <si>
    <t>03-08/09</t>
  </si>
  <si>
    <t xml:space="preserve">MH 06. Ngoại ngữ (Anh văn) 8h. C Nhi </t>
  </si>
  <si>
    <t>MH02. Pháp luật 8h T. Hùng</t>
  </si>
  <si>
    <t>MH 11. Kỹ thuật an toàn và bảo hộ lao động 8h. T Thành</t>
  </si>
  <si>
    <t>MĐ 22. Chế tạo cột điện cao thế ≥ 35 kv 8h T. Thành</t>
  </si>
  <si>
    <t>MĐ 21. Chế tạo băng tải 8h T. Tùng</t>
  </si>
  <si>
    <t>MĐ 22. Chế tạo thiết bị thông gió 8h T. Tạo</t>
  </si>
  <si>
    <t>Phú Yên, ngày 22  tháng  08năm 2018</t>
  </si>
  <si>
    <t>THỜI KHÓA BIỂU KHOA CƠ KHÍ CHẾ TẠO  (HK1 - NH 2018-2019)</t>
  </si>
  <si>
    <t>Áp dụng từ ngày  3  tháng 09 năm 2018</t>
  </si>
  <si>
    <t>LỚP TC - CHẾ TẠO THIẾT BỊ CƠ KHÍ  17 - 3NSC</t>
  </si>
  <si>
    <t>MH02.Chính trị  4h C. Hà P206</t>
  </si>
  <si>
    <t>MH06. Anh văn 4h C. Diễm P206</t>
  </si>
  <si>
    <t>MĐ 34. Hàn vẩy (60h) 8h T. Tạo Xưởng Hàn</t>
  </si>
  <si>
    <t>MĐ 32. Tính toán kết cấu hàn (60h) 4h T. Tạo Xưởng Hàn</t>
  </si>
  <si>
    <t>MĐ 35. Hàn đắp (60h) 8h T. Hoang Xưởng Hàn</t>
  </si>
  <si>
    <t>MH05. Tin học (45h) 4h . C. Tuyền PM4</t>
  </si>
  <si>
    <t>HÓA 4H (32H), C.TRÂM (P.208)</t>
  </si>
  <si>
    <t>LÝ 4H (32H), C TRÀ (P.208)</t>
  </si>
  <si>
    <t>VĂN 4H (47H), C.TÂM (P.208)</t>
  </si>
  <si>
    <t>TOÁN 4H (98H), C. ÁNH (P.208)</t>
  </si>
  <si>
    <t>MH02.Chính trị (30h) 3h C. Hà P101</t>
  </si>
  <si>
    <t>MH11. Nguyên lý - chi tiết máy (75h) 4h T. Anh Xưởng CNC</t>
  </si>
  <si>
    <t>MĐ33. Phay bào rãnh chữ T (60h) 8h T. Tĩnh Xưởng CGKL</t>
  </si>
  <si>
    <t>MĐ31. Mài mặt phẳng (60h) 8h T. Lai Xưởng CGKL</t>
  </si>
  <si>
    <t>MĐ32. Tiện lệch tâm, tiện định hình (75h) 8h T. Lai Xưởng CGKL</t>
  </si>
  <si>
    <t>MH 05. Tin học cơ bản (30h) 8h T. Trực</t>
  </si>
  <si>
    <t>MH 06. Anh văn (60h) 4h C. Diễm P202</t>
  </si>
  <si>
    <t>MĐ 23. Chế tạo cột điện cao thế ≥ 35 kv (60h) 8h T. Thành. xưởng Hàn</t>
  </si>
  <si>
    <t>MH 11. Kỹ thuật an toàn và bảo hộ lao động (30h) 3h T. Thành. xưởng Hàn</t>
  </si>
  <si>
    <t>VĂN 4H (120H), C.TRÚC (P.208)</t>
  </si>
  <si>
    <t>TOÁN 4H (64H), C.DẦU (P.208)</t>
  </si>
  <si>
    <t>LÝ 4H (32H), C.MI (P.208)</t>
  </si>
  <si>
    <t>MH 05. Tin học cơ bản (30h) 8h. PM1</t>
  </si>
  <si>
    <t>đổi lịch tin ngày thu 3 sang thu5</t>
  </si>
  <si>
    <t xml:space="preserve">MH 06. Anh văn (60h) 4h. C. Hiên. P206 </t>
  </si>
  <si>
    <t>MĐ 20. Chế tạo kết cấu nhà công nghiệp (120h) 8h T. Tùng. xưởng Hàn</t>
  </si>
  <si>
    <t>MĐ 21. Chế tạo băng tải (60h) 4h T. Hoang. xưởng Hàn</t>
  </si>
  <si>
    <t>VĂN 4H (45H), C.TÂM (P.206)</t>
  </si>
  <si>
    <t>HÓA 4H (32H), C.TRÂM (P.206)</t>
  </si>
  <si>
    <t>LÝ 4H (32H), C.MI (P.206)</t>
  </si>
  <si>
    <t>SINH 4H (16H), T.HUỲNH (P.206)</t>
  </si>
  <si>
    <t>TOÁN 4H (48H), C. TUYỀN (P.206)</t>
  </si>
  <si>
    <t>MH03. Giáo dục thể chất (30h) 4h. T.Thiên</t>
  </si>
  <si>
    <t>MH07. Vẽ kỹ thuật.(75h) 4h. T.Anh. Xưởng CNC</t>
  </si>
  <si>
    <t>MH08. Dung sai lắp ghép và đo lường kỹ thuật (45h) 4h. T.Anh. Xưởng CNC</t>
  </si>
  <si>
    <t>MĐ18. Gia công chi tiết trên máy tiện (120h) 4h. T.Lai. Xưởng CGKL</t>
  </si>
  <si>
    <t>MĐ15. Hàn cắt khí cơ bản (90h) 8h. T.Hoang. Xưởng Hàn</t>
  </si>
  <si>
    <t>MĐ15. Hàn cắt khí cơ bản (90h) 4h. T.Hoang. Xưởng Hàn</t>
  </si>
  <si>
    <t>MĐ18. Gia công chi tiết trên máy tiện (120h) 8h. T.Lai. Xưởng CGKL</t>
  </si>
  <si>
    <t>MH 06. Ngoại ngữ (Anh văn) (45h) 8h. C. Hiên.</t>
  </si>
  <si>
    <t>MĐ 22. Chế tạo cột điện cao thế ≥ 35 kv (60h) 4h T. Thành.</t>
  </si>
  <si>
    <t>MĐ 22. Chế tạo thiết bị thông gió (120h) 8h T. Tạo</t>
  </si>
  <si>
    <t>Áp dụng từ ngày 3  tháng 9 năm 2018</t>
  </si>
  <si>
    <t>Phú Yên, ngày 22 tháng 08 năm 2018</t>
  </si>
  <si>
    <t>Sinh hoạt chủ nhiệm vào chiều thứ 6  (tiết cuối) trong tuần (Thầy Lai)</t>
  </si>
  <si>
    <t>LỚP CĐ - CHẾ TẠO THIẾT BỊ CƠ KHÍ  18 - 3N</t>
  </si>
  <si>
    <t>Sinh hoạt chủ nhiệm vào sáng thứ 3  (tiết cuối) trong tuần (Thầy Tùng)</t>
  </si>
  <si>
    <t>Phú Yên, ngày 22  tháng  08 năm 2018</t>
  </si>
  <si>
    <t>LỚP TC - CHẾ TẠO THIẾT BỊ CƠ KHÍ  18 - 3N</t>
  </si>
  <si>
    <t>Áp dụng từ ngày  3  tháng 9 năm 2018</t>
  </si>
  <si>
    <t>THỜI KHÓA BIỂU KHOA CƠ KHÍ CHẾ TẠO  (HK1 -NH 2018-2019)</t>
  </si>
  <si>
    <t>Phú Yên, ngày 22 tháng   08 năm 2018</t>
  </si>
  <si>
    <t>MĐ 20. Gia công chi tiết trên máy phay,bào (120h) 8h T. Tĩnh xưởng CGKL</t>
  </si>
  <si>
    <t>MĐ 22. Chế tạo băng taỉ (60h) 8h T. Hoang. xưởng Hàn</t>
  </si>
  <si>
    <t xml:space="preserve">MH 11. Kỹ thuật an toàn và bảo hộ lao động (30h) 4h T. Thành. </t>
  </si>
  <si>
    <t>MĐ 21. Chế tạo băng tải (60h) 8h T. Tùng</t>
  </si>
  <si>
    <t>Pháp luật (15h) 3h. T. Hùng P207</t>
  </si>
  <si>
    <t>Chính trị (30h) 3h. C. Hương P202</t>
  </si>
  <si>
    <t>Chính trị</t>
  </si>
  <si>
    <t>Tạ thị thu hương</t>
  </si>
  <si>
    <t>Pháp luật</t>
  </si>
  <si>
    <t>Anh văn</t>
  </si>
  <si>
    <t>Anh văn Cô Nhi (60h).3h.P207</t>
  </si>
  <si>
    <t>Tháng 08</t>
  </si>
  <si>
    <t>20-25/08</t>
  </si>
  <si>
    <t>27/08-1/09</t>
  </si>
  <si>
    <t>Chính trị (30h) 3h. C. Hà P202</t>
  </si>
  <si>
    <t>Áp dụng từ ngày  10 tháng 9 năm 2018</t>
  </si>
  <si>
    <t>MĐ 21. Chế tạo băng tải (60h) 4h T. Tùng</t>
  </si>
  <si>
    <t>Sinh hoạt chủ nhiệm vào chiều thứ 3  (tiết cuối) trong tuần (Thầy Thành)</t>
  </si>
  <si>
    <t>Sinh hoạt chủ nhiệm vào sáng thứ 3  (tiết cuối) trong tuần (Thầy Tạo)</t>
  </si>
  <si>
    <t>Sinh hoạt chủ nhiệm vào chiều thứ 4 (tiết 5) trong tuần (Thầy Anh)</t>
  </si>
  <si>
    <t>Sinh hoạt chủ nhiệm vào chiều thứ 4  (tiết cuối) trong tuần (Thầy Anh)</t>
  </si>
  <si>
    <t>MĐ 25. Chế tạo thiết bị chứa</t>
  </si>
  <si>
    <t>MĐ 23: Chế tạo cột điện cao thế ≥ 35 kv (60h) 4h. T. Hoang xưởng Hàn</t>
  </si>
  <si>
    <t>MĐ 25. Chế tạo thiết bị chứa công nghiệp (150h) 8h T. Thành. xưởng Hàn (Dành cho lớp CĐ và CĐLT)</t>
  </si>
  <si>
    <t>MH 13. Công nghệ kim loại (45h) 4h T. Anh. xưởng CNC (Dành cho lớp CĐ và CĐLT)</t>
  </si>
  <si>
    <t>MĐ 23. Chế tạo cột điện cao thế &gt;35KV</t>
  </si>
  <si>
    <t>Chính trị: Cô Hà (60h) 4h  P102</t>
  </si>
  <si>
    <t>Pháp luật P102</t>
  </si>
  <si>
    <t>Anh văn P206</t>
  </si>
  <si>
    <t>LỚP CĐ - CHẾ TẠO THIẾT BỊ CƠ KHÍ  18LT</t>
  </si>
  <si>
    <t>CĐ-CTTBCK 18LT</t>
  </si>
  <si>
    <t>Tin học</t>
  </si>
  <si>
    <t>Công nghệ kim loại</t>
  </si>
  <si>
    <t>Chế tạo TB chứa</t>
  </si>
  <si>
    <t>MĐ 37. Hàn hồ quang dây lõi thuốc (FCAW) nâng cao (90h) 8h T. Tùng Xưởng Hàn</t>
  </si>
  <si>
    <t>13-20/08</t>
  </si>
  <si>
    <t>CĐ Hàn 17</t>
  </si>
  <si>
    <t>Áp dụng từ ngày 22  tháng 10 năm 2018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</si>
</sst>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s>
  <fonts count="121">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name val="Calibri"/>
      <family val="2"/>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sz val="13"/>
      <color indexed="8"/>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name val="Calibri"/>
      <family val="2"/>
    </font>
    <font>
      <sz val="14"/>
      <color indexed="8"/>
      <name val="Calibri"/>
      <family val="2"/>
    </font>
    <font>
      <b/>
      <sz val="10"/>
      <color indexed="10"/>
      <name val="Times New Roman"/>
      <family val="1"/>
    </font>
    <font>
      <sz val="11"/>
      <color indexed="10"/>
      <name val="Times New Roman"/>
      <family val="1"/>
    </font>
    <font>
      <sz val="6"/>
      <name val="Cambria"/>
      <family val="1"/>
    </font>
    <font>
      <sz val="10"/>
      <color indexed="8"/>
      <name val="Cambria"/>
      <family val="1"/>
    </font>
    <font>
      <b/>
      <sz val="16"/>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4"/>
      <color theme="1"/>
      <name val="Calibri"/>
      <family val="2"/>
    </font>
    <font>
      <sz val="7"/>
      <color rgb="FFFF0000"/>
      <name val="Times New Roman"/>
      <family val="1"/>
    </font>
    <font>
      <b/>
      <sz val="10"/>
      <color rgb="FFFF0000"/>
      <name val="Times New Roman"/>
      <family val="1"/>
    </font>
    <font>
      <sz val="8"/>
      <color rgb="FFFF0000"/>
      <name val="Times New Roman"/>
      <family val="1"/>
    </font>
    <font>
      <sz val="12"/>
      <color rgb="FFFF0000"/>
      <name val="Times New Roman"/>
      <family val="1"/>
    </font>
    <font>
      <sz val="11"/>
      <color rgb="FFFF0000"/>
      <name val="Times New Roman"/>
      <family val="1"/>
    </font>
    <font>
      <sz val="11"/>
      <color rgb="FF000000"/>
      <name val="Times New Roman"/>
      <family val="1"/>
    </font>
    <font>
      <sz val="11"/>
      <color theme="1"/>
      <name val="Times New Roman"/>
      <family val="1"/>
    </font>
    <font>
      <sz val="12"/>
      <color theme="1"/>
      <name val="Times New Roman"/>
      <family val="1"/>
    </font>
    <font>
      <sz val="10"/>
      <color rgb="FF000000"/>
      <name val="Times New Roman"/>
      <family val="1"/>
    </font>
    <font>
      <sz val="10"/>
      <color theme="1"/>
      <name val="Times New Roman"/>
      <family val="1"/>
    </font>
    <font>
      <sz val="13"/>
      <color theme="1"/>
      <name val="Times New Roman"/>
      <family val="1"/>
    </font>
    <font>
      <sz val="7"/>
      <color theme="1"/>
      <name val="Times New Roman"/>
      <family val="1"/>
    </font>
    <font>
      <sz val="8"/>
      <color rgb="FF000000"/>
      <name val="Times New Roman"/>
      <family val="1"/>
    </font>
    <font>
      <b/>
      <sz val="14"/>
      <color theme="1"/>
      <name val="Times New Roman"/>
      <family val="1"/>
    </font>
    <font>
      <sz val="10"/>
      <color theme="1"/>
      <name val="Cambria"/>
      <family val="1"/>
    </font>
    <font>
      <b/>
      <sz val="16"/>
      <color rgb="FFFF0000"/>
      <name val="Times New Roman"/>
      <family val="1"/>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rgb="FFC00000"/>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
      <patternFill patternType="solid">
        <fgColor rgb="FF00B0F0"/>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rgb="FF7030A0"/>
        <bgColor indexed="64"/>
      </patternFill>
    </fill>
    <fill>
      <patternFill patternType="solid">
        <fgColor theme="7" tint="-0.24997000396251678"/>
        <bgColor indexed="64"/>
      </patternFill>
    </fill>
    <fill>
      <patternFill patternType="solid">
        <fgColor theme="8" tint="-0.24997000396251678"/>
        <bgColor indexed="64"/>
      </patternFill>
    </fill>
    <fill>
      <patternFill patternType="solid">
        <fgColor theme="9" tint="-0.24997000396251678"/>
        <bgColor indexed="64"/>
      </patternFill>
    </fill>
    <fill>
      <patternFill patternType="solid">
        <fgColor theme="6" tint="-0.24997000396251678"/>
        <bgColor indexed="64"/>
      </patternFill>
    </fill>
    <fill>
      <patternFill patternType="solid">
        <fgColor theme="0" tint="-0.3499799966812134"/>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thin"/>
      <right/>
      <top style="thin"/>
      <bottom>
        <color indexed="63"/>
      </bottom>
    </border>
    <border>
      <left style="thin"/>
      <right>
        <color indexed="63"/>
      </right>
      <top style="thin"/>
      <bottom style="double"/>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thin"/>
      <right style="double"/>
      <top style="medium"/>
      <bottom style="thin"/>
    </border>
    <border>
      <left style="double"/>
      <right style="thin"/>
      <top style="thin"/>
      <bottom>
        <color indexed="63"/>
      </bottom>
    </border>
    <border>
      <left style="medium"/>
      <right style="thin"/>
      <top style="thin"/>
      <bottom style="medium"/>
    </border>
    <border>
      <left style="medium"/>
      <right style="thin"/>
      <top style="medium"/>
      <bottom style="thin"/>
    </border>
    <border>
      <left style="thin"/>
      <right style="double"/>
      <top style="thin"/>
      <bottom/>
    </border>
    <border>
      <left style="medium"/>
      <right style="thin"/>
      <top style="thin"/>
      <bottom style="double"/>
    </border>
    <border>
      <left>
        <color indexed="63"/>
      </left>
      <right style="double"/>
      <top style="medium"/>
      <bottom style="thin"/>
    </border>
    <border>
      <left style="double"/>
      <right style="thin"/>
      <top style="thin"/>
      <bottom style="medium"/>
    </border>
    <border>
      <left style="thin"/>
      <right style="thin"/>
      <top>
        <color indexed="63"/>
      </top>
      <bottom style="hair"/>
    </border>
    <border>
      <left style="thin"/>
      <right style="thin"/>
      <top style="hair"/>
      <bottom style="hair"/>
    </border>
    <border>
      <left style="thin"/>
      <right style="thin"/>
      <top style="hair"/>
      <bottom style="double"/>
    </border>
    <border>
      <left style="thin"/>
      <right/>
      <top style="thin"/>
      <bottom style="thin"/>
    </border>
    <border>
      <left style="thin"/>
      <right style="thin"/>
      <top>
        <color indexed="63"/>
      </top>
      <bottom>
        <color indexed="63"/>
      </bottom>
    </border>
    <border>
      <left style="thin"/>
      <right style="thin"/>
      <top style="medium"/>
      <bottom>
        <color indexed="63"/>
      </botto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style="medium"/>
    </border>
    <border>
      <left style="thin"/>
      <right style="double"/>
      <top>
        <color indexed="63"/>
      </top>
      <bottom style="thin"/>
    </border>
    <border>
      <left style="thin"/>
      <right style="double"/>
      <top>
        <color indexed="63"/>
      </top>
      <bottom style="medium"/>
    </border>
    <border>
      <left style="thin"/>
      <right style="thin"/>
      <top style="medium"/>
      <bottom style="medium"/>
    </border>
    <border>
      <left style="thin"/>
      <right style="thin"/>
      <top>
        <color indexed="63"/>
      </top>
      <bottom style="double"/>
    </border>
    <border>
      <left style="double"/>
      <right style="double"/>
      <top style="thin"/>
      <bottom style="thin"/>
    </border>
    <border>
      <left style="medium"/>
      <right style="thin"/>
      <top style="thin"/>
      <bottom>
        <color indexed="63"/>
      </bottom>
    </border>
    <border>
      <left style="double"/>
      <right style="double"/>
      <top style="thin"/>
      <bottom>
        <color indexed="63"/>
      </bottom>
    </border>
    <border>
      <left style="double"/>
      <right style="double"/>
      <top style="medium"/>
      <bottom style="thin"/>
    </border>
    <border>
      <left style="medium"/>
      <right style="thin"/>
      <top/>
      <bottom style="thin"/>
    </border>
    <border>
      <left>
        <color indexed="63"/>
      </left>
      <right style="double"/>
      <top style="thin"/>
      <bottom>
        <color indexed="63"/>
      </bottom>
    </border>
    <border>
      <left/>
      <right/>
      <top style="thin"/>
      <bottom style="thin"/>
    </border>
    <border>
      <left style="double"/>
      <right style="thin"/>
      <top style="double"/>
      <bottom style="thin"/>
    </border>
    <border>
      <left>
        <color indexed="63"/>
      </left>
      <right style="medium"/>
      <top style="thin"/>
      <bottom style="thin"/>
    </border>
    <border>
      <left style="medium"/>
      <right/>
      <top style="thin"/>
      <bottom style="thin"/>
    </border>
    <border>
      <left/>
      <right style="thin"/>
      <top style="thin"/>
      <bottom style="thin"/>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thin"/>
      <right style="double"/>
      <top>
        <color indexed="63"/>
      </top>
      <bottom>
        <color indexed="63"/>
      </bottom>
    </border>
    <border>
      <left style="thin"/>
      <right style="thin"/>
      <top style="double"/>
      <bottom>
        <color indexed="63"/>
      </bottom>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right style="double"/>
      <top style="double"/>
      <bottom style="thin"/>
    </border>
    <border>
      <left style="double"/>
      <right style="thin"/>
      <top style="double"/>
      <bottom>
        <color indexed="63"/>
      </bottom>
    </border>
    <border>
      <left>
        <color indexed="63"/>
      </left>
      <right>
        <color indexed="63"/>
      </right>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8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98"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41"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99" fillId="27" borderId="9" applyNumberFormat="0" applyAlignment="0" applyProtection="0"/>
    <xf numFmtId="9" fontId="1" fillId="0" borderId="0" applyFont="0" applyFill="0" applyBorder="0" applyAlignment="0" applyProtection="0"/>
    <xf numFmtId="9" fontId="55" fillId="0" borderId="0" applyFont="0" applyFill="0" applyBorder="0" applyAlignment="0" applyProtection="0"/>
    <xf numFmtId="0" fontId="100" fillId="0" borderId="0" applyNumberFormat="0" applyFill="0" applyBorder="0" applyAlignment="0" applyProtection="0"/>
    <xf numFmtId="0" fontId="101" fillId="0" borderId="10" applyNumberFormat="0" applyFill="0" applyAlignment="0" applyProtection="0"/>
    <xf numFmtId="0" fontId="102" fillId="0" borderId="0" applyNumberFormat="0" applyFill="0" applyBorder="0" applyAlignment="0" applyProtection="0"/>
  </cellStyleXfs>
  <cellXfs count="1398">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24"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Fill="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2" fillId="0" borderId="11" xfId="0"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103"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7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2" fillId="0" borderId="0" xfId="0" applyFont="1" applyBorder="1" applyAlignment="1">
      <alignment/>
    </xf>
    <xf numFmtId="0" fontId="32" fillId="0" borderId="0" xfId="0" applyFont="1" applyAlignment="1">
      <alignment horizontal="center"/>
    </xf>
    <xf numFmtId="0" fontId="11" fillId="0" borderId="0" xfId="0" applyFont="1" applyAlignment="1">
      <alignment/>
    </xf>
    <xf numFmtId="0" fontId="37" fillId="0" borderId="0" xfId="0" applyFont="1" applyBorder="1" applyAlignment="1">
      <alignment horizontal="center" vertical="center"/>
    </xf>
    <xf numFmtId="0" fontId="37" fillId="0" borderId="0" xfId="0" applyFont="1" applyBorder="1" applyAlignment="1">
      <alignment vertical="center"/>
    </xf>
    <xf numFmtId="0" fontId="33" fillId="0" borderId="0" xfId="0" applyFont="1" applyFill="1" applyBorder="1" applyAlignment="1">
      <alignment horizontal="center" vertical="center"/>
    </xf>
    <xf numFmtId="0" fontId="38" fillId="0" borderId="0" xfId="0" applyFont="1" applyBorder="1" applyAlignment="1">
      <alignment vertical="center" wrapText="1"/>
    </xf>
    <xf numFmtId="0" fontId="33" fillId="0" borderId="0" xfId="0" applyFont="1" applyBorder="1" applyAlignment="1">
      <alignment/>
    </xf>
    <xf numFmtId="0" fontId="39" fillId="0" borderId="0" xfId="0" applyFont="1" applyBorder="1" applyAlignment="1">
      <alignment vertical="center"/>
    </xf>
    <xf numFmtId="0" fontId="33" fillId="0" borderId="0" xfId="0" applyFont="1" applyAlignment="1">
      <alignment horizontal="center"/>
    </xf>
    <xf numFmtId="0" fontId="37" fillId="0" borderId="0" xfId="0" applyFont="1" applyAlignment="1">
      <alignment/>
    </xf>
    <xf numFmtId="0" fontId="33" fillId="0" borderId="0" xfId="0" applyFont="1" applyFill="1" applyAlignment="1">
      <alignment/>
    </xf>
    <xf numFmtId="0" fontId="103" fillId="0" borderId="0" xfId="0" applyFont="1" applyAlignment="1">
      <alignment/>
    </xf>
    <xf numFmtId="0" fontId="104"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2"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103" fillId="0" borderId="18" xfId="0" applyFont="1" applyBorder="1" applyAlignment="1">
      <alignment horizontal="center" vertical="center"/>
    </xf>
    <xf numFmtId="0" fontId="103" fillId="0" borderId="19" xfId="0" applyFont="1" applyBorder="1" applyAlignment="1">
      <alignment vertical="center"/>
    </xf>
    <xf numFmtId="0" fontId="103" fillId="0" borderId="17" xfId="0" applyFont="1" applyBorder="1" applyAlignment="1">
      <alignment vertical="center"/>
    </xf>
    <xf numFmtId="0" fontId="103" fillId="0" borderId="17" xfId="0" applyFont="1" applyBorder="1" applyAlignment="1">
      <alignment vertical="center" wrapText="1"/>
    </xf>
    <xf numFmtId="0" fontId="11" fillId="0" borderId="20" xfId="0" applyFont="1" applyBorder="1" applyAlignment="1">
      <alignment/>
    </xf>
    <xf numFmtId="0" fontId="35" fillId="0" borderId="12" xfId="75" applyFont="1" applyBorder="1" applyAlignment="1">
      <alignment horizontal="center" vertical="center" wrapText="1"/>
      <protection/>
    </xf>
    <xf numFmtId="0" fontId="35" fillId="0" borderId="15" xfId="75" applyFont="1" applyBorder="1" applyAlignment="1">
      <alignment horizontal="center" vertical="center" wrapText="1"/>
      <protection/>
    </xf>
    <xf numFmtId="0" fontId="35" fillId="0" borderId="15" xfId="75" applyFont="1" applyBorder="1" applyAlignment="1">
      <alignment horizontal="center" vertical="center"/>
      <protection/>
    </xf>
    <xf numFmtId="0" fontId="35" fillId="0" borderId="15" xfId="75" applyFont="1" applyFill="1" applyBorder="1" applyAlignment="1">
      <alignment horizontal="center" vertical="center"/>
      <protection/>
    </xf>
    <xf numFmtId="0" fontId="35" fillId="0" borderId="21" xfId="75" applyFont="1" applyBorder="1" applyAlignment="1">
      <alignment horizontal="center" vertical="center"/>
      <protection/>
    </xf>
    <xf numFmtId="0" fontId="32" fillId="0" borderId="21" xfId="75" applyFont="1" applyFill="1" applyBorder="1">
      <alignment/>
      <protection/>
    </xf>
    <xf numFmtId="0" fontId="35" fillId="0" borderId="11" xfId="75" applyFont="1" applyBorder="1" applyAlignment="1">
      <alignment horizontal="center" vertical="center"/>
      <protection/>
    </xf>
    <xf numFmtId="0" fontId="32" fillId="0" borderId="11" xfId="75" applyFont="1" applyFill="1" applyBorder="1">
      <alignment/>
      <protection/>
    </xf>
    <xf numFmtId="0" fontId="32" fillId="0" borderId="11" xfId="75" applyFont="1" applyFill="1" applyBorder="1" applyAlignment="1">
      <alignment vertical="center" wrapText="1"/>
      <protection/>
    </xf>
    <xf numFmtId="0" fontId="32" fillId="0" borderId="15" xfId="75" applyFont="1" applyFill="1" applyBorder="1" applyAlignment="1">
      <alignment vertical="center" wrapText="1"/>
      <protection/>
    </xf>
    <xf numFmtId="0" fontId="32" fillId="0" borderId="15" xfId="75" applyFont="1" applyFill="1" applyBorder="1" applyAlignment="1">
      <alignment horizontal="center" vertical="center" wrapText="1"/>
      <protection/>
    </xf>
    <xf numFmtId="0" fontId="32" fillId="0" borderId="15" xfId="75" applyFont="1" applyFill="1" applyBorder="1">
      <alignment/>
      <protection/>
    </xf>
    <xf numFmtId="0" fontId="11" fillId="0" borderId="16" xfId="0" applyFont="1" applyBorder="1" applyAlignment="1">
      <alignment/>
    </xf>
    <xf numFmtId="0" fontId="32" fillId="0" borderId="21" xfId="75" applyFont="1" applyFill="1" applyBorder="1" applyAlignment="1">
      <alignment vertical="center" wrapText="1"/>
      <protection/>
    </xf>
    <xf numFmtId="0" fontId="35" fillId="0" borderId="22" xfId="75" applyFont="1" applyBorder="1" applyAlignment="1">
      <alignment horizontal="center" vertical="center"/>
      <protection/>
    </xf>
    <xf numFmtId="0" fontId="35" fillId="0" borderId="13" xfId="75" applyFont="1" applyBorder="1" applyAlignment="1">
      <alignment horizontal="center" vertical="center"/>
      <protection/>
    </xf>
    <xf numFmtId="0" fontId="32" fillId="0" borderId="15" xfId="75" applyFont="1" applyFill="1" applyBorder="1" applyAlignment="1">
      <alignment/>
      <protection/>
    </xf>
    <xf numFmtId="0" fontId="42" fillId="0" borderId="15" xfId="75" applyFont="1" applyFill="1" applyBorder="1" applyAlignment="1">
      <alignment vertical="center" wrapText="1"/>
      <protection/>
    </xf>
    <xf numFmtId="0" fontId="32" fillId="0" borderId="21" xfId="0" applyFont="1" applyFill="1" applyBorder="1" applyAlignment="1">
      <alignment vertical="center" wrapText="1"/>
    </xf>
    <xf numFmtId="0" fontId="32" fillId="0" borderId="11" xfId="0" applyFont="1" applyFill="1" applyBorder="1" applyAlignment="1">
      <alignment vertical="center" wrapText="1"/>
    </xf>
    <xf numFmtId="0" fontId="32" fillId="0" borderId="23" xfId="0" applyFont="1" applyFill="1" applyBorder="1" applyAlignment="1">
      <alignment horizontal="center" vertical="center" wrapText="1"/>
    </xf>
    <xf numFmtId="0" fontId="32" fillId="0" borderId="23" xfId="75" applyFont="1" applyFill="1" applyBorder="1" applyAlignment="1">
      <alignment vertical="center" wrapText="1"/>
      <protection/>
    </xf>
    <xf numFmtId="0" fontId="11" fillId="0" borderId="24" xfId="0" applyFont="1" applyBorder="1" applyAlignment="1">
      <alignment/>
    </xf>
    <xf numFmtId="0" fontId="33" fillId="0" borderId="0" xfId="0" applyFont="1" applyBorder="1" applyAlignment="1">
      <alignment vertical="center"/>
    </xf>
    <xf numFmtId="0" fontId="33" fillId="0" borderId="0" xfId="0" applyFont="1" applyAlignment="1">
      <alignment vertical="center"/>
    </xf>
    <xf numFmtId="0" fontId="32" fillId="0" borderId="0" xfId="0" applyFont="1" applyFill="1" applyBorder="1" applyAlignment="1">
      <alignment vertical="top"/>
    </xf>
    <xf numFmtId="0" fontId="22" fillId="0" borderId="16" xfId="0" applyFont="1" applyBorder="1" applyAlignment="1">
      <alignment vertical="center"/>
    </xf>
    <xf numFmtId="0" fontId="37"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7" fillId="0" borderId="25" xfId="0" applyFont="1" applyBorder="1" applyAlignment="1">
      <alignment vertical="center"/>
    </xf>
    <xf numFmtId="0" fontId="27" fillId="0" borderId="26" xfId="0" applyFont="1" applyBorder="1" applyAlignment="1">
      <alignment vertical="center"/>
    </xf>
    <xf numFmtId="0" fontId="27" fillId="0" borderId="27" xfId="0" applyFont="1" applyBorder="1" applyAlignment="1">
      <alignment vertical="center"/>
    </xf>
    <xf numFmtId="0" fontId="27" fillId="0" borderId="28" xfId="0" applyFont="1" applyBorder="1" applyAlignment="1">
      <alignment vertical="center"/>
    </xf>
    <xf numFmtId="0" fontId="27" fillId="0" borderId="29" xfId="0" applyFont="1" applyBorder="1" applyAlignment="1">
      <alignment vertical="center"/>
    </xf>
    <xf numFmtId="0" fontId="29" fillId="0" borderId="0" xfId="0" applyFont="1" applyBorder="1" applyAlignment="1">
      <alignment horizontal="center" vertical="center" wrapText="1"/>
    </xf>
    <xf numFmtId="0" fontId="11" fillId="0" borderId="0" xfId="0" applyFont="1" applyFill="1" applyBorder="1" applyAlignment="1">
      <alignment/>
    </xf>
    <xf numFmtId="0" fontId="8" fillId="0" borderId="11" xfId="0" applyFont="1" applyFill="1" applyBorder="1" applyAlignment="1">
      <alignment vertical="center"/>
    </xf>
    <xf numFmtId="0" fontId="5" fillId="0" borderId="13" xfId="0" applyFont="1" applyFill="1" applyBorder="1" applyAlignment="1">
      <alignment horizontal="center" vertical="center" wrapText="1"/>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105"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44" fillId="0" borderId="11" xfId="0" applyFont="1" applyFill="1" applyBorder="1" applyAlignment="1">
      <alignment horizontal="center" vertical="center"/>
    </xf>
    <xf numFmtId="0" fontId="106" fillId="0" borderId="0" xfId="0" applyFont="1" applyFill="1" applyAlignment="1">
      <alignment horizontal="center"/>
    </xf>
    <xf numFmtId="0" fontId="107" fillId="0" borderId="0" xfId="0" applyFont="1" applyFill="1" applyBorder="1" applyAlignment="1">
      <alignment horizontal="center" vertical="center" wrapText="1" shrinkToFit="1"/>
    </xf>
    <xf numFmtId="0" fontId="108" fillId="0" borderId="0" xfId="0" applyFont="1" applyFill="1" applyBorder="1" applyAlignment="1">
      <alignment horizontal="center"/>
    </xf>
    <xf numFmtId="0" fontId="108" fillId="0" borderId="0" xfId="0" applyFont="1" applyFill="1" applyAlignment="1">
      <alignment horizontal="center"/>
    </xf>
    <xf numFmtId="0" fontId="109" fillId="0" borderId="0" xfId="0" applyFont="1" applyFill="1" applyAlignment="1">
      <alignment horizontal="center"/>
    </xf>
    <xf numFmtId="0" fontId="110" fillId="0" borderId="0" xfId="0" applyFont="1" applyFill="1" applyBorder="1" applyAlignment="1">
      <alignment vertical="center" wrapText="1"/>
    </xf>
    <xf numFmtId="0" fontId="22" fillId="0" borderId="0" xfId="0" applyFont="1" applyAlignment="1">
      <alignment horizontal="center"/>
    </xf>
    <xf numFmtId="0" fontId="19" fillId="0" borderId="15" xfId="0" applyFont="1" applyFill="1" applyBorder="1" applyAlignment="1">
      <alignment vertical="center"/>
    </xf>
    <xf numFmtId="0" fontId="16" fillId="0" borderId="0" xfId="0" applyFont="1" applyAlignment="1">
      <alignment/>
    </xf>
    <xf numFmtId="0" fontId="5" fillId="0" borderId="30"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8" fillId="0" borderId="11"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shrinkToFit="1"/>
    </xf>
    <xf numFmtId="0" fontId="8" fillId="0" borderId="15" xfId="0" applyFont="1" applyFill="1" applyBorder="1" applyAlignment="1">
      <alignment vertical="center"/>
    </xf>
    <xf numFmtId="0" fontId="48" fillId="0" borderId="0" xfId="0" applyFont="1" applyFill="1" applyBorder="1" applyAlignment="1">
      <alignment/>
    </xf>
    <xf numFmtId="0" fontId="44" fillId="0" borderId="0" xfId="0" applyFont="1" applyAlignment="1">
      <alignment/>
    </xf>
    <xf numFmtId="0" fontId="43" fillId="0" borderId="0" xfId="0" applyFont="1" applyFill="1" applyBorder="1" applyAlignment="1">
      <alignment horizontal="center" vertical="center"/>
    </xf>
    <xf numFmtId="0" fontId="43"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66" applyNumberFormat="1" applyFont="1" applyBorder="1" applyAlignment="1" quotePrefix="1">
      <alignment horizontal="center" vertical="center" wrapText="1"/>
      <protection/>
    </xf>
    <xf numFmtId="0" fontId="18" fillId="0" borderId="11" xfId="66" applyFont="1" applyBorder="1" applyAlignment="1" quotePrefix="1">
      <alignment horizontal="center" vertical="center" wrapText="1"/>
      <protection/>
    </xf>
    <xf numFmtId="16" fontId="18" fillId="0" borderId="11" xfId="66" applyNumberFormat="1" applyFont="1" applyBorder="1" applyAlignment="1" quotePrefix="1">
      <alignment horizontal="center" vertical="center" wrapText="1"/>
      <protection/>
    </xf>
    <xf numFmtId="0" fontId="0" fillId="0" borderId="0" xfId="0" applyFill="1" applyBorder="1" applyAlignment="1">
      <alignment/>
    </xf>
    <xf numFmtId="0" fontId="29" fillId="0" borderId="0" xfId="0" applyFont="1" applyBorder="1" applyAlignment="1">
      <alignment vertical="center" wrapText="1"/>
    </xf>
    <xf numFmtId="0" fontId="22" fillId="0" borderId="0" xfId="0" applyFont="1" applyAlignment="1">
      <alignment/>
    </xf>
    <xf numFmtId="0" fontId="111" fillId="0" borderId="0" xfId="0" applyFont="1" applyAlignment="1">
      <alignment/>
    </xf>
    <xf numFmtId="0" fontId="18" fillId="0" borderId="11" xfId="66"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31" xfId="0" applyFont="1" applyFill="1" applyBorder="1" applyAlignment="1">
      <alignment horizontal="center" vertical="center"/>
    </xf>
    <xf numFmtId="17" fontId="5" fillId="0" borderId="32" xfId="0" applyNumberFormat="1" applyFont="1" applyFill="1" applyBorder="1" applyAlignment="1">
      <alignment vertical="center" wrapText="1"/>
    </xf>
    <xf numFmtId="0" fontId="8" fillId="0" borderId="13" xfId="0" applyFont="1" applyFill="1" applyBorder="1" applyAlignment="1">
      <alignment vertical="center"/>
    </xf>
    <xf numFmtId="0" fontId="18" fillId="0" borderId="14" xfId="66" applyFont="1" applyBorder="1" applyAlignment="1" quotePrefix="1">
      <alignment horizontal="center" vertical="center" wrapText="1"/>
      <protection/>
    </xf>
    <xf numFmtId="0" fontId="2" fillId="0" borderId="23"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105"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4"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2" fillId="0" borderId="30" xfId="0" applyFont="1" applyBorder="1" applyAlignment="1">
      <alignment/>
    </xf>
    <xf numFmtId="0" fontId="32" fillId="0" borderId="11" xfId="0" applyFont="1" applyBorder="1" applyAlignment="1">
      <alignment/>
    </xf>
    <xf numFmtId="0" fontId="32" fillId="0" borderId="11" xfId="0" applyFont="1" applyFill="1" applyBorder="1" applyAlignment="1">
      <alignment horizontal="center" vertical="center" wrapText="1" shrinkToFit="1"/>
    </xf>
    <xf numFmtId="0" fontId="32" fillId="0" borderId="11" xfId="0" applyFont="1" applyBorder="1" applyAlignment="1">
      <alignment horizontal="center" vertical="center"/>
    </xf>
    <xf numFmtId="0" fontId="32" fillId="0" borderId="14" xfId="0" applyFont="1" applyBorder="1" applyAlignment="1">
      <alignment horizontal="center" vertical="center"/>
    </xf>
    <xf numFmtId="0" fontId="11" fillId="0" borderId="11" xfId="0" applyFont="1" applyBorder="1" applyAlignment="1">
      <alignment horizontal="left" vertical="center" wrapText="1"/>
    </xf>
    <xf numFmtId="0" fontId="32" fillId="0" borderId="11" xfId="0" applyFont="1" applyBorder="1" applyAlignment="1">
      <alignment horizontal="left" vertical="center"/>
    </xf>
    <xf numFmtId="0" fontId="32" fillId="34" borderId="11" xfId="0" applyFont="1" applyFill="1" applyBorder="1" applyAlignment="1">
      <alignment horizontal="center" vertical="center" wrapText="1" shrinkToFit="1"/>
    </xf>
    <xf numFmtId="0" fontId="32" fillId="0" borderId="12" xfId="0" applyFont="1" applyBorder="1" applyAlignment="1">
      <alignment/>
    </xf>
    <xf numFmtId="0" fontId="32" fillId="0" borderId="15" xfId="0" applyFont="1" applyBorder="1" applyAlignment="1">
      <alignment/>
    </xf>
    <xf numFmtId="0" fontId="32" fillId="0" borderId="0" xfId="0" applyFont="1" applyBorder="1" applyAlignment="1">
      <alignment/>
    </xf>
    <xf numFmtId="0" fontId="32" fillId="0" borderId="11" xfId="0" applyFont="1" applyBorder="1" applyAlignment="1">
      <alignment horizontal="center"/>
    </xf>
    <xf numFmtId="0" fontId="35" fillId="0" borderId="11" xfId="0" applyFont="1" applyBorder="1" applyAlignment="1">
      <alignment/>
    </xf>
    <xf numFmtId="0" fontId="32" fillId="0" borderId="33" xfId="0" applyFont="1" applyBorder="1" applyAlignment="1">
      <alignment/>
    </xf>
    <xf numFmtId="0" fontId="32" fillId="0" borderId="0" xfId="0" applyFont="1" applyBorder="1" applyAlignment="1">
      <alignment horizontal="right"/>
    </xf>
    <xf numFmtId="0" fontId="2" fillId="0" borderId="0" xfId="0" applyFont="1" applyAlignment="1">
      <alignment horizontal="right"/>
    </xf>
    <xf numFmtId="0" fontId="32" fillId="18" borderId="11" xfId="0" applyFont="1" applyFill="1" applyBorder="1" applyAlignment="1">
      <alignment horizontal="left" vertical="center"/>
    </xf>
    <xf numFmtId="0" fontId="32" fillId="11" borderId="11" xfId="0" applyFont="1" applyFill="1" applyBorder="1" applyAlignment="1">
      <alignment horizontal="left" vertical="center"/>
    </xf>
    <xf numFmtId="0" fontId="32" fillId="35" borderId="11" xfId="0" applyFont="1" applyFill="1" applyBorder="1" applyAlignment="1">
      <alignment horizontal="left" vertical="center"/>
    </xf>
    <xf numFmtId="0" fontId="32" fillId="0" borderId="11" xfId="0" applyFont="1" applyBorder="1" applyAlignment="1">
      <alignment horizontal="left" vertical="center" wrapText="1"/>
    </xf>
    <xf numFmtId="0" fontId="32" fillId="13" borderId="11" xfId="0" applyFont="1" applyFill="1" applyBorder="1" applyAlignment="1">
      <alignment horizontal="left" vertical="center"/>
    </xf>
    <xf numFmtId="0" fontId="112" fillId="0" borderId="11" xfId="68" applyFont="1" applyBorder="1" applyAlignment="1">
      <alignment horizontal="left" vertical="center" wrapText="1"/>
      <protection/>
    </xf>
    <xf numFmtId="0" fontId="32" fillId="0" borderId="30" xfId="0" applyFont="1" applyBorder="1" applyAlignment="1">
      <alignment horizontal="center" vertical="center"/>
    </xf>
    <xf numFmtId="0" fontId="35" fillId="0" borderId="34" xfId="0" applyFont="1" applyFill="1" applyBorder="1" applyAlignment="1">
      <alignment/>
    </xf>
    <xf numFmtId="0" fontId="11" fillId="0" borderId="11" xfId="0" applyFont="1" applyFill="1" applyBorder="1" applyAlignment="1">
      <alignment/>
    </xf>
    <xf numFmtId="0" fontId="32" fillId="0" borderId="14" xfId="0" applyFont="1" applyBorder="1" applyAlignment="1">
      <alignment horizontal="center"/>
    </xf>
    <xf numFmtId="0" fontId="32" fillId="34" borderId="30" xfId="0" applyFont="1" applyFill="1" applyBorder="1" applyAlignment="1">
      <alignment horizontal="center" vertical="center"/>
    </xf>
    <xf numFmtId="0" fontId="32" fillId="34" borderId="11" xfId="0" applyFont="1" applyFill="1" applyBorder="1" applyAlignment="1">
      <alignment horizontal="left" vertical="center"/>
    </xf>
    <xf numFmtId="0" fontId="32" fillId="34" borderId="11" xfId="0" applyFont="1" applyFill="1" applyBorder="1" applyAlignment="1">
      <alignment horizontal="left" vertical="center" wrapText="1"/>
    </xf>
    <xf numFmtId="0" fontId="32" fillId="34" borderId="11" xfId="0" applyFont="1" applyFill="1" applyBorder="1" applyAlignment="1">
      <alignment horizontal="center" vertical="center"/>
    </xf>
    <xf numFmtId="0" fontId="32" fillId="34" borderId="14" xfId="0" applyFont="1" applyFill="1" applyBorder="1" applyAlignment="1">
      <alignment horizontal="center" vertical="center"/>
    </xf>
    <xf numFmtId="0" fontId="18" fillId="0" borderId="0" xfId="0" applyFont="1" applyFill="1" applyAlignment="1">
      <alignment horizontal="center" vertical="center"/>
    </xf>
    <xf numFmtId="0" fontId="113" fillId="0" borderId="13" xfId="0" applyFont="1" applyFill="1" applyBorder="1" applyAlignment="1">
      <alignment vertical="center" wrapText="1"/>
    </xf>
    <xf numFmtId="0" fontId="113" fillId="0" borderId="35" xfId="0" applyFont="1" applyFill="1" applyBorder="1" applyAlignment="1">
      <alignment vertical="center" wrapText="1"/>
    </xf>
    <xf numFmtId="0" fontId="114" fillId="0" borderId="13" xfId="0" applyFont="1" applyFill="1" applyBorder="1" applyAlignment="1">
      <alignment vertical="center"/>
    </xf>
    <xf numFmtId="0" fontId="27" fillId="0" borderId="28" xfId="0" applyFont="1" applyFill="1" applyBorder="1" applyAlignment="1">
      <alignment vertical="center"/>
    </xf>
    <xf numFmtId="0" fontId="27" fillId="0" borderId="15" xfId="0" applyFont="1" applyBorder="1" applyAlignment="1">
      <alignment vertical="center"/>
    </xf>
    <xf numFmtId="0" fontId="11" fillId="0" borderId="33" xfId="0" applyFont="1" applyFill="1" applyBorder="1" applyAlignment="1">
      <alignment/>
    </xf>
    <xf numFmtId="0" fontId="5" fillId="0" borderId="36" xfId="0" applyFont="1" applyFill="1" applyBorder="1" applyAlignment="1">
      <alignment horizontal="center" vertical="center"/>
    </xf>
    <xf numFmtId="0" fontId="34"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66" applyFont="1" applyFill="1" applyBorder="1" applyAlignment="1" quotePrefix="1">
      <alignment vertical="center" wrapText="1"/>
      <protection/>
    </xf>
    <xf numFmtId="0" fontId="9" fillId="0" borderId="37" xfId="0" applyFont="1" applyFill="1" applyBorder="1" applyAlignment="1">
      <alignment vertical="center" wrapText="1"/>
    </xf>
    <xf numFmtId="0" fontId="27" fillId="0" borderId="35" xfId="0" applyFont="1" applyFill="1" applyBorder="1" applyAlignment="1">
      <alignment vertical="center"/>
    </xf>
    <xf numFmtId="0" fontId="114" fillId="0" borderId="38" xfId="0" applyFont="1" applyFill="1" applyBorder="1" applyAlignment="1">
      <alignment vertical="center"/>
    </xf>
    <xf numFmtId="0" fontId="9" fillId="0" borderId="13" xfId="0" applyFont="1" applyFill="1" applyBorder="1" applyAlignment="1">
      <alignment vertical="center" wrapText="1"/>
    </xf>
    <xf numFmtId="0" fontId="9" fillId="0" borderId="23" xfId="0" applyFont="1" applyFill="1" applyBorder="1" applyAlignment="1">
      <alignment vertical="center" wrapText="1"/>
    </xf>
    <xf numFmtId="0" fontId="2" fillId="0" borderId="39" xfId="0" applyFont="1" applyFill="1" applyBorder="1" applyAlignment="1">
      <alignment horizontal="center" vertical="center" wrapText="1"/>
    </xf>
    <xf numFmtId="0" fontId="27" fillId="0" borderId="13" xfId="0" applyFont="1" applyFill="1" applyBorder="1" applyAlignment="1">
      <alignment vertical="center"/>
    </xf>
    <xf numFmtId="0" fontId="19" fillId="0" borderId="40" xfId="0" applyFont="1" applyFill="1" applyBorder="1" applyAlignment="1">
      <alignment vertical="center"/>
    </xf>
    <xf numFmtId="0" fontId="0" fillId="0" borderId="0" xfId="0" applyBorder="1" applyAlignment="1">
      <alignment/>
    </xf>
    <xf numFmtId="0" fontId="115" fillId="0" borderId="0" xfId="0" applyFont="1" applyBorder="1" applyAlignment="1">
      <alignment vertical="center"/>
    </xf>
    <xf numFmtId="0" fontId="0" fillId="0" borderId="38" xfId="0" applyFill="1" applyBorder="1" applyAlignment="1">
      <alignment/>
    </xf>
    <xf numFmtId="0" fontId="114" fillId="0" borderId="25" xfId="0" applyFont="1" applyFill="1" applyBorder="1" applyAlignment="1">
      <alignment vertical="center"/>
    </xf>
    <xf numFmtId="0" fontId="44" fillId="0" borderId="23"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114" fillId="0" borderId="41" xfId="0" applyFont="1" applyFill="1" applyBorder="1" applyAlignment="1">
      <alignment vertical="center"/>
    </xf>
    <xf numFmtId="0" fontId="0" fillId="0" borderId="13" xfId="0" applyFill="1" applyBorder="1" applyAlignment="1">
      <alignment vertical="center"/>
    </xf>
    <xf numFmtId="0" fontId="5" fillId="0" borderId="4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9"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5" xfId="0" applyFont="1" applyFill="1" applyBorder="1" applyAlignment="1">
      <alignment horizontal="center" vertical="center" wrapText="1" shrinkToFit="1"/>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22" xfId="0" applyFont="1" applyFill="1" applyBorder="1" applyAlignment="1">
      <alignment vertical="center"/>
    </xf>
    <xf numFmtId="0" fontId="116" fillId="0" borderId="13" xfId="0" applyFont="1" applyFill="1" applyBorder="1" applyAlignment="1">
      <alignment vertical="center" wrapText="1"/>
    </xf>
    <xf numFmtId="0" fontId="18" fillId="0" borderId="25" xfId="0" applyFont="1" applyFill="1" applyBorder="1" applyAlignment="1">
      <alignment horizontal="center" vertical="center"/>
    </xf>
    <xf numFmtId="0" fontId="116" fillId="0" borderId="11" xfId="0" applyFont="1" applyFill="1" applyBorder="1" applyAlignment="1">
      <alignment vertical="center" wrapText="1"/>
    </xf>
    <xf numFmtId="0" fontId="18" fillId="0" borderId="46" xfId="0" applyFont="1" applyFill="1" applyBorder="1" applyAlignment="1">
      <alignment horizontal="center" vertical="center"/>
    </xf>
    <xf numFmtId="0" fontId="18" fillId="0" borderId="26" xfId="0" applyFont="1" applyFill="1" applyBorder="1" applyAlignment="1">
      <alignment horizontal="center" vertical="center"/>
    </xf>
    <xf numFmtId="0" fontId="116" fillId="0" borderId="13" xfId="0" applyFont="1" applyFill="1" applyBorder="1" applyAlignment="1">
      <alignment vertical="center"/>
    </xf>
    <xf numFmtId="0" fontId="116" fillId="0" borderId="11" xfId="0" applyFont="1" applyFill="1" applyBorder="1" applyAlignment="1">
      <alignment/>
    </xf>
    <xf numFmtId="0" fontId="116"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47" xfId="0" applyFont="1" applyFill="1" applyBorder="1" applyAlignment="1">
      <alignment horizontal="center" vertical="center" wrapText="1" shrinkToFit="1"/>
    </xf>
    <xf numFmtId="0" fontId="5" fillId="0" borderId="48" xfId="0" applyFont="1" applyFill="1" applyBorder="1" applyAlignment="1">
      <alignment horizontal="center" vertical="center" wrapText="1" shrinkToFit="1"/>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9"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4"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4"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17" fillId="0" borderId="23" xfId="0" applyFont="1" applyFill="1" applyBorder="1" applyAlignment="1">
      <alignment horizontal="center" vertical="center" wrapText="1"/>
    </xf>
    <xf numFmtId="0" fontId="5" fillId="0" borderId="36"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4" fillId="0" borderId="22" xfId="0" applyFont="1" applyFill="1" applyBorder="1" applyAlignment="1" quotePrefix="1">
      <alignment horizontal="center" vertical="center"/>
    </xf>
    <xf numFmtId="0" fontId="5" fillId="0" borderId="39"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172" fontId="5" fillId="0" borderId="23" xfId="0" applyNumberFormat="1" applyFont="1" applyFill="1" applyBorder="1" applyAlignment="1">
      <alignment horizontal="center" vertical="center"/>
    </xf>
    <xf numFmtId="0" fontId="5" fillId="0" borderId="11" xfId="0" applyFont="1" applyFill="1" applyBorder="1" applyAlignment="1">
      <alignment/>
    </xf>
    <xf numFmtId="0" fontId="5" fillId="0" borderId="23"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5" fillId="0" borderId="23" xfId="0" applyFont="1" applyFill="1" applyBorder="1" applyAlignment="1">
      <alignment horizontal="center"/>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6"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horizontal="center"/>
    </xf>
    <xf numFmtId="0" fontId="5" fillId="0" borderId="13" xfId="0" applyFont="1" applyFill="1" applyBorder="1" applyAlignment="1">
      <alignment/>
    </xf>
    <xf numFmtId="0" fontId="46"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33"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50" xfId="0" applyFont="1" applyFill="1" applyBorder="1" applyAlignment="1">
      <alignment vertical="center" wrapText="1"/>
    </xf>
    <xf numFmtId="0" fontId="2" fillId="0" borderId="50" xfId="0" applyFont="1" applyFill="1" applyBorder="1" applyAlignment="1">
      <alignment horizontal="justify" vertical="center" wrapText="1"/>
    </xf>
    <xf numFmtId="0" fontId="20" fillId="0" borderId="50"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16" fillId="0" borderId="50" xfId="68" applyFont="1" applyFill="1" applyBorder="1" applyAlignment="1">
      <alignment vertical="center" wrapText="1"/>
      <protection/>
    </xf>
    <xf numFmtId="0" fontId="116" fillId="0" borderId="11" xfId="68" applyFont="1" applyFill="1" applyBorder="1" applyAlignment="1">
      <alignment vertical="center" wrapText="1"/>
      <protection/>
    </xf>
    <xf numFmtId="0" fontId="21" fillId="0" borderId="51"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4" fillId="0" borderId="21" xfId="0" applyFont="1" applyFill="1" applyBorder="1" applyAlignment="1">
      <alignment horizontal="center" vertical="center"/>
    </xf>
    <xf numFmtId="0" fontId="44" fillId="0" borderId="52" xfId="0" applyFont="1" applyFill="1" applyBorder="1" applyAlignment="1">
      <alignment horizontal="center" vertical="center"/>
    </xf>
    <xf numFmtId="0" fontId="5" fillId="0" borderId="47" xfId="0" applyFont="1" applyFill="1" applyBorder="1" applyAlignment="1">
      <alignment vertical="center"/>
    </xf>
    <xf numFmtId="0" fontId="5" fillId="0" borderId="21" xfId="0" applyFont="1" applyFill="1" applyBorder="1" applyAlignment="1">
      <alignment horizontal="center" vertical="center" wrapText="1" shrinkToFit="1"/>
    </xf>
    <xf numFmtId="16" fontId="5" fillId="0" borderId="22" xfId="66" applyNumberFormat="1" applyFont="1" applyFill="1" applyBorder="1" applyAlignment="1" quotePrefix="1">
      <alignment horizontal="center" vertical="center" wrapText="1"/>
      <protection/>
    </xf>
    <xf numFmtId="0" fontId="8" fillId="0" borderId="22" xfId="66" applyFont="1" applyFill="1" applyBorder="1" applyAlignment="1">
      <alignment vertical="center" wrapText="1"/>
      <protection/>
    </xf>
    <xf numFmtId="0" fontId="5" fillId="0" borderId="22" xfId="66" applyFont="1" applyFill="1" applyBorder="1" applyAlignment="1" quotePrefix="1">
      <alignment horizontal="center" vertical="center" wrapText="1"/>
      <protection/>
    </xf>
    <xf numFmtId="14" fontId="5" fillId="0" borderId="22" xfId="66" applyNumberFormat="1" applyFont="1" applyFill="1" applyBorder="1" applyAlignment="1" quotePrefix="1">
      <alignment horizontal="center" vertical="center" wrapText="1"/>
      <protection/>
    </xf>
    <xf numFmtId="0" fontId="5" fillId="0" borderId="39" xfId="66"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xf>
    <xf numFmtId="172" fontId="5" fillId="0" borderId="21" xfId="0" applyNumberFormat="1" applyFont="1" applyFill="1" applyBorder="1" applyAlignment="1">
      <alignment vertical="center"/>
    </xf>
    <xf numFmtId="172" fontId="5" fillId="0" borderId="11" xfId="0" applyNumberFormat="1" applyFont="1" applyFill="1" applyBorder="1" applyAlignment="1">
      <alignment vertical="center"/>
    </xf>
    <xf numFmtId="0" fontId="44" fillId="0" borderId="23" xfId="0" applyFont="1" applyFill="1" applyBorder="1" applyAlignment="1">
      <alignment horizontal="center" vertical="center"/>
    </xf>
    <xf numFmtId="0" fontId="5" fillId="0" borderId="23" xfId="0" applyFont="1" applyFill="1" applyBorder="1" applyAlignment="1">
      <alignment/>
    </xf>
    <xf numFmtId="172" fontId="5" fillId="0" borderId="23" xfId="0" applyNumberFormat="1" applyFont="1" applyFill="1" applyBorder="1" applyAlignment="1">
      <alignment vertical="center"/>
    </xf>
    <xf numFmtId="172" fontId="5" fillId="0" borderId="52" xfId="0" applyNumberFormat="1" applyFont="1" applyFill="1" applyBorder="1" applyAlignment="1">
      <alignment horizontal="center" vertical="center"/>
    </xf>
    <xf numFmtId="0" fontId="5" fillId="0" borderId="11" xfId="0" applyFont="1" applyFill="1" applyBorder="1" applyAlignment="1">
      <alignment/>
    </xf>
    <xf numFmtId="0" fontId="5" fillId="0" borderId="52" xfId="0" applyFont="1" applyFill="1" applyBorder="1" applyAlignment="1">
      <alignment vertical="center"/>
    </xf>
    <xf numFmtId="0" fontId="44" fillId="0" borderId="23" xfId="0" applyFont="1" applyFill="1" applyBorder="1" applyAlignment="1">
      <alignment horizontal="center" vertical="center" wrapText="1" shrinkToFit="1"/>
    </xf>
    <xf numFmtId="172" fontId="5" fillId="0" borderId="13" xfId="0" applyNumberFormat="1" applyFont="1" applyFill="1" applyBorder="1" applyAlignment="1">
      <alignment vertical="center"/>
    </xf>
    <xf numFmtId="0" fontId="8" fillId="0" borderId="47" xfId="0" applyFont="1" applyFill="1" applyBorder="1" applyAlignment="1">
      <alignment horizontal="center" vertical="center"/>
    </xf>
    <xf numFmtId="0" fontId="8" fillId="0" borderId="22" xfId="0" applyFont="1" applyFill="1" applyBorder="1" applyAlignment="1">
      <alignment horizontal="center" vertical="center"/>
    </xf>
    <xf numFmtId="0" fontId="5" fillId="0" borderId="52" xfId="0" applyFont="1" applyFill="1" applyBorder="1" applyAlignment="1">
      <alignment horizontal="left" vertical="center" wrapText="1"/>
    </xf>
    <xf numFmtId="0" fontId="5" fillId="0" borderId="52" xfId="0" applyFont="1" applyFill="1" applyBorder="1" applyAlignment="1">
      <alignment horizontal="center" vertical="center"/>
    </xf>
    <xf numFmtId="0" fontId="2" fillId="0" borderId="13" xfId="0" applyFont="1" applyFill="1" applyBorder="1" applyAlignment="1">
      <alignment horizontal="center"/>
    </xf>
    <xf numFmtId="0" fontId="2" fillId="0" borderId="11" xfId="0" applyFont="1" applyFill="1" applyBorder="1" applyAlignment="1">
      <alignment horizontal="center"/>
    </xf>
    <xf numFmtId="0" fontId="2" fillId="0" borderId="21" xfId="0" applyFont="1" applyFill="1" applyBorder="1" applyAlignment="1">
      <alignment horizontal="center" vertical="center" wrapText="1"/>
    </xf>
    <xf numFmtId="0" fontId="5" fillId="0" borderId="52"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81" fillId="0" borderId="11" xfId="0" applyFont="1" applyFill="1" applyBorder="1" applyAlignment="1">
      <alignment horizontal="justify" vertical="center" wrapText="1"/>
    </xf>
    <xf numFmtId="0" fontId="81"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5" fillId="0" borderId="23" xfId="0" applyFont="1" applyFill="1" applyBorder="1" applyAlignment="1">
      <alignment horizontal="center" vertical="center" wrapText="1"/>
    </xf>
    <xf numFmtId="0" fontId="18" fillId="0" borderId="11" xfId="0" applyFont="1" applyBorder="1" applyAlignment="1">
      <alignment horizontal="left"/>
    </xf>
    <xf numFmtId="0" fontId="116" fillId="0" borderId="11" xfId="0" applyFont="1" applyFill="1" applyBorder="1" applyAlignment="1">
      <alignment wrapText="1"/>
    </xf>
    <xf numFmtId="0" fontId="18" fillId="0" borderId="45"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16"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 fontId="5" fillId="0" borderId="23" xfId="0" applyNumberFormat="1" applyFont="1" applyFill="1" applyBorder="1" applyAlignment="1">
      <alignment horizontal="center" vertical="center"/>
    </xf>
    <xf numFmtId="172" fontId="5" fillId="0" borderId="24" xfId="0" applyNumberFormat="1" applyFont="1" applyFill="1" applyBorder="1" applyAlignment="1">
      <alignment horizontal="center" vertical="center"/>
    </xf>
    <xf numFmtId="172" fontId="5" fillId="0" borderId="53"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172" fontId="45" fillId="0" borderId="23" xfId="0" applyNumberFormat="1"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47" xfId="0" applyFont="1" applyFill="1" applyBorder="1" applyAlignment="1">
      <alignment horizontal="center" vertical="center"/>
    </xf>
    <xf numFmtId="172" fontId="5" fillId="0" borderId="47" xfId="0" applyNumberFormat="1" applyFont="1" applyFill="1" applyBorder="1" applyAlignment="1">
      <alignment horizontal="center" vertical="center"/>
    </xf>
    <xf numFmtId="0" fontId="5" fillId="0" borderId="22" xfId="0" applyFont="1" applyFill="1" applyBorder="1" applyAlignment="1">
      <alignment vertical="center" wrapText="1"/>
    </xf>
    <xf numFmtId="0" fontId="5" fillId="0" borderId="53" xfId="0" applyFont="1" applyFill="1" applyBorder="1" applyAlignment="1">
      <alignment horizontal="center" vertical="center" wrapText="1" shrinkToFit="1"/>
    </xf>
    <xf numFmtId="0" fontId="116" fillId="0" borderId="21" xfId="0" applyFont="1" applyFill="1" applyBorder="1" applyAlignment="1">
      <alignment vertical="center" wrapText="1"/>
    </xf>
    <xf numFmtId="0" fontId="116" fillId="0" borderId="23" xfId="0" applyFont="1" applyFill="1" applyBorder="1" applyAlignment="1">
      <alignment vertical="center"/>
    </xf>
    <xf numFmtId="0" fontId="81" fillId="0" borderId="23" xfId="0" applyFont="1" applyFill="1" applyBorder="1" applyAlignment="1">
      <alignment horizontal="justify" vertical="center" wrapText="1"/>
    </xf>
    <xf numFmtId="0" fontId="5" fillId="0" borderId="52" xfId="0" applyFont="1" applyFill="1" applyBorder="1" applyAlignment="1">
      <alignment horizontal="center" vertical="center" wrapText="1" shrinkToFit="1"/>
    </xf>
    <xf numFmtId="0" fontId="81" fillId="0" borderId="23" xfId="0" applyFont="1" applyFill="1" applyBorder="1" applyAlignment="1">
      <alignment vertical="center" wrapText="1"/>
    </xf>
    <xf numFmtId="0" fontId="8" fillId="0" borderId="23" xfId="0" applyFont="1" applyFill="1" applyBorder="1" applyAlignment="1">
      <alignment vertical="center"/>
    </xf>
    <xf numFmtId="0" fontId="8" fillId="0" borderId="23" xfId="0" applyFont="1" applyFill="1" applyBorder="1" applyAlignment="1">
      <alignment horizontal="center" vertical="center"/>
    </xf>
    <xf numFmtId="0" fontId="5" fillId="0" borderId="52" xfId="0" applyFont="1" applyFill="1" applyBorder="1" applyAlignment="1">
      <alignment/>
    </xf>
    <xf numFmtId="172" fontId="5" fillId="0" borderId="52" xfId="0" applyNumberFormat="1" applyFont="1" applyFill="1" applyBorder="1" applyAlignment="1">
      <alignment vertical="center"/>
    </xf>
    <xf numFmtId="0" fontId="5" fillId="0" borderId="52" xfId="0" applyFont="1" applyFill="1" applyBorder="1" applyAlignment="1">
      <alignment/>
    </xf>
    <xf numFmtId="172" fontId="45" fillId="0" borderId="52" xfId="0" applyNumberFormat="1" applyFont="1" applyFill="1" applyBorder="1" applyAlignment="1">
      <alignment horizontal="center" vertical="center"/>
    </xf>
    <xf numFmtId="1" fontId="5" fillId="0" borderId="52" xfId="0" applyNumberFormat="1" applyFont="1" applyFill="1" applyBorder="1" applyAlignment="1">
      <alignment horizontal="center" vertical="center"/>
    </xf>
    <xf numFmtId="172" fontId="5" fillId="0" borderId="54" xfId="0" applyNumberFormat="1" applyFont="1" applyFill="1" applyBorder="1" applyAlignment="1">
      <alignment horizontal="center" vertical="center"/>
    </xf>
    <xf numFmtId="0" fontId="8" fillId="0" borderId="21" xfId="0" applyFont="1" applyFill="1" applyBorder="1" applyAlignment="1">
      <alignment horizontal="center" vertical="center"/>
    </xf>
    <xf numFmtId="0" fontId="44" fillId="0" borderId="52" xfId="0" applyFont="1" applyFill="1" applyBorder="1" applyAlignment="1">
      <alignment horizontal="center" vertical="center" wrapText="1" shrinkToFit="1"/>
    </xf>
    <xf numFmtId="0" fontId="5" fillId="0" borderId="21" xfId="0" applyFont="1" applyFill="1" applyBorder="1" applyAlignment="1">
      <alignment/>
    </xf>
    <xf numFmtId="0" fontId="46"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6" fillId="0" borderId="15" xfId="0" applyFont="1" applyFill="1" applyBorder="1" applyAlignment="1">
      <alignment/>
    </xf>
    <xf numFmtId="0" fontId="44" fillId="0" borderId="11" xfId="0" applyFont="1" applyFill="1" applyBorder="1" applyAlignment="1">
      <alignment vertical="center" wrapText="1"/>
    </xf>
    <xf numFmtId="0" fontId="81"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4"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16" fillId="0" borderId="23" xfId="0" applyFont="1" applyFill="1" applyBorder="1" applyAlignment="1">
      <alignment/>
    </xf>
    <xf numFmtId="0" fontId="8" fillId="0" borderId="22" xfId="0" applyFont="1" applyFill="1" applyBorder="1" applyAlignment="1">
      <alignment vertical="center"/>
    </xf>
    <xf numFmtId="172" fontId="5" fillId="0" borderId="22" xfId="0" applyNumberFormat="1" applyFont="1" applyFill="1" applyBorder="1" applyAlignment="1">
      <alignment horizontal="center" vertical="center"/>
    </xf>
    <xf numFmtId="172" fontId="45" fillId="0" borderId="22" xfId="0" applyNumberFormat="1" applyFont="1" applyFill="1" applyBorder="1" applyAlignment="1">
      <alignment horizontal="center" vertical="center"/>
    </xf>
    <xf numFmtId="1" fontId="5" fillId="0" borderId="22" xfId="0" applyNumberFormat="1" applyFont="1" applyFill="1" applyBorder="1" applyAlignment="1">
      <alignment horizontal="center" vertical="center"/>
    </xf>
    <xf numFmtId="172" fontId="5" fillId="0" borderId="39"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22" xfId="0" applyFont="1" applyFill="1" applyBorder="1" applyAlignment="1">
      <alignment vertical="center"/>
    </xf>
    <xf numFmtId="172" fontId="5" fillId="0" borderId="22" xfId="0" applyNumberFormat="1" applyFont="1" applyFill="1" applyBorder="1" applyAlignment="1">
      <alignment vertical="center"/>
    </xf>
    <xf numFmtId="0" fontId="116"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16" fillId="0" borderId="22" xfId="0" applyFont="1" applyFill="1" applyBorder="1" applyAlignment="1">
      <alignment vertical="center"/>
    </xf>
    <xf numFmtId="0" fontId="105" fillId="0" borderId="31" xfId="0" applyFont="1" applyFill="1" applyBorder="1" applyAlignment="1">
      <alignment horizontal="center" vertical="center"/>
    </xf>
    <xf numFmtId="0" fontId="105" fillId="0" borderId="13" xfId="0" applyFont="1" applyFill="1" applyBorder="1" applyAlignment="1">
      <alignment horizontal="left" vertical="center" wrapText="1"/>
    </xf>
    <xf numFmtId="0" fontId="105"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66" applyNumberFormat="1" applyFont="1" applyFill="1" applyBorder="1" applyAlignment="1" quotePrefix="1">
      <alignment horizontal="center" vertical="center" wrapText="1"/>
      <protection/>
    </xf>
    <xf numFmtId="0" fontId="5" fillId="0" borderId="11" xfId="66" applyFont="1" applyFill="1" applyBorder="1" applyAlignment="1" quotePrefix="1">
      <alignment vertical="center" wrapText="1"/>
      <protection/>
    </xf>
    <xf numFmtId="0" fontId="5" fillId="0" borderId="11" xfId="66" applyFont="1" applyFill="1" applyBorder="1" applyAlignment="1" quotePrefix="1">
      <alignment horizontal="center" vertical="center" wrapText="1"/>
      <protection/>
    </xf>
    <xf numFmtId="14" fontId="5" fillId="0" borderId="11" xfId="66" applyNumberFormat="1" applyFont="1" applyFill="1" applyBorder="1" applyAlignment="1" quotePrefix="1">
      <alignment horizontal="center" vertical="center" wrapText="1"/>
      <protection/>
    </xf>
    <xf numFmtId="0" fontId="5" fillId="0" borderId="14" xfId="66" applyFont="1" applyFill="1" applyBorder="1" applyAlignment="1" quotePrefix="1">
      <alignment horizontal="center" vertical="center" wrapText="1"/>
      <protection/>
    </xf>
    <xf numFmtId="16" fontId="18" fillId="0" borderId="21" xfId="66" applyNumberFormat="1" applyFont="1" applyBorder="1" applyAlignment="1" quotePrefix="1">
      <alignment horizontal="center" vertical="center" wrapText="1"/>
      <protection/>
    </xf>
    <xf numFmtId="0" fontId="20" fillId="0" borderId="21" xfId="66" applyFont="1" applyFill="1" applyBorder="1" applyAlignment="1" quotePrefix="1">
      <alignment vertical="center" wrapText="1"/>
      <protection/>
    </xf>
    <xf numFmtId="0" fontId="18" fillId="0" borderId="21" xfId="66" applyFont="1" applyFill="1" applyBorder="1" applyAlignment="1" quotePrefix="1">
      <alignment horizontal="center" vertical="center" wrapText="1"/>
      <protection/>
    </xf>
    <xf numFmtId="0" fontId="18" fillId="0" borderId="21" xfId="66" applyFont="1" applyBorder="1" applyAlignment="1" quotePrefix="1">
      <alignment horizontal="center" vertical="center" wrapText="1"/>
      <protection/>
    </xf>
    <xf numFmtId="14" fontId="18" fillId="0" borderId="21" xfId="66" applyNumberFormat="1" applyFont="1" applyBorder="1" applyAlignment="1" quotePrefix="1">
      <alignment horizontal="center" vertical="center" wrapText="1"/>
      <protection/>
    </xf>
    <xf numFmtId="0" fontId="18" fillId="0" borderId="53" xfId="66" applyFont="1" applyBorder="1" applyAlignment="1" quotePrefix="1">
      <alignment horizontal="center" vertical="center" wrapText="1"/>
      <protection/>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wrapText="1" shrinkToFit="1"/>
    </xf>
    <xf numFmtId="0" fontId="2" fillId="36" borderId="13" xfId="0" applyFont="1" applyFill="1" applyBorder="1" applyAlignment="1">
      <alignment horizontal="center" vertical="center" wrapText="1"/>
    </xf>
    <xf numFmtId="0" fontId="8"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vertical="center"/>
    </xf>
    <xf numFmtId="172" fontId="5" fillId="36" borderId="13" xfId="0" applyNumberFormat="1" applyFont="1" applyFill="1" applyBorder="1" applyAlignment="1">
      <alignment horizontal="center" vertical="center"/>
    </xf>
    <xf numFmtId="0" fontId="5" fillId="36" borderId="11" xfId="0" applyFont="1" applyFill="1" applyBorder="1" applyAlignment="1">
      <alignment vertical="center" wrapText="1"/>
    </xf>
    <xf numFmtId="0" fontId="5" fillId="36" borderId="11" xfId="0" applyFont="1" applyFill="1" applyBorder="1" applyAlignment="1">
      <alignment horizontal="center" vertical="center" wrapText="1" shrinkToFit="1"/>
    </xf>
    <xf numFmtId="0" fontId="8" fillId="36" borderId="11"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172" fontId="5" fillId="36" borderId="11" xfId="0" applyNumberFormat="1" applyFont="1" applyFill="1" applyBorder="1" applyAlignment="1">
      <alignment horizontal="center" vertical="center"/>
    </xf>
    <xf numFmtId="0" fontId="5" fillId="36" borderId="11" xfId="0" applyFont="1" applyFill="1" applyBorder="1" applyAlignment="1">
      <alignment horizontal="center"/>
    </xf>
    <xf numFmtId="0" fontId="5" fillId="36" borderId="11" xfId="0" applyFont="1" applyFill="1" applyBorder="1" applyAlignment="1">
      <alignment wrapText="1"/>
    </xf>
    <xf numFmtId="0" fontId="8" fillId="36" borderId="22"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2" xfId="0" applyFont="1" applyFill="1" applyBorder="1" applyAlignment="1">
      <alignment vertical="center"/>
    </xf>
    <xf numFmtId="0" fontId="18" fillId="36" borderId="21" xfId="0" applyFont="1" applyFill="1" applyBorder="1" applyAlignment="1">
      <alignment horizontal="left" vertical="center" wrapText="1"/>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172" fontId="5" fillId="36" borderId="22" xfId="0" applyNumberFormat="1" applyFont="1" applyFill="1" applyBorder="1" applyAlignment="1">
      <alignment horizontal="center" vertical="center"/>
    </xf>
    <xf numFmtId="0" fontId="8" fillId="36" borderId="11" xfId="0" applyFont="1" applyFill="1" applyBorder="1" applyAlignment="1">
      <alignment horizontal="left" vertical="center" wrapText="1"/>
    </xf>
    <xf numFmtId="0" fontId="8" fillId="36" borderId="23" xfId="0" applyFont="1" applyFill="1" applyBorder="1" applyAlignment="1">
      <alignment vertical="center"/>
    </xf>
    <xf numFmtId="0" fontId="5" fillId="36" borderId="23" xfId="0" applyFont="1" applyFill="1" applyBorder="1" applyAlignment="1">
      <alignment horizontal="center" vertical="center"/>
    </xf>
    <xf numFmtId="0" fontId="5" fillId="36" borderId="23" xfId="0" applyFont="1" applyFill="1" applyBorder="1" applyAlignment="1">
      <alignment vertical="center"/>
    </xf>
    <xf numFmtId="172" fontId="5" fillId="36" borderId="23" xfId="0" applyNumberFormat="1" applyFont="1" applyFill="1" applyBorder="1" applyAlignment="1">
      <alignment horizontal="center" vertical="center"/>
    </xf>
    <xf numFmtId="0" fontId="5" fillId="37" borderId="13" xfId="0" applyFont="1" applyFill="1" applyBorder="1" applyAlignment="1">
      <alignment vertical="center" wrapText="1"/>
    </xf>
    <xf numFmtId="0" fontId="5" fillId="37" borderId="48" xfId="0" applyFont="1" applyFill="1" applyBorder="1" applyAlignment="1">
      <alignment horizontal="center" vertical="center" wrapText="1" shrinkToFit="1"/>
    </xf>
    <xf numFmtId="0" fontId="5" fillId="37" borderId="13"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3" xfId="0" applyFont="1" applyFill="1" applyBorder="1" applyAlignment="1">
      <alignment vertical="center"/>
    </xf>
    <xf numFmtId="172" fontId="5" fillId="37" borderId="13" xfId="0" applyNumberFormat="1" applyFont="1" applyFill="1" applyBorder="1" applyAlignment="1">
      <alignment horizontal="center" vertical="center"/>
    </xf>
    <xf numFmtId="0" fontId="5" fillId="37" borderId="11" xfId="0" applyFont="1" applyFill="1" applyBorder="1" applyAlignment="1">
      <alignment vertical="center" wrapText="1"/>
    </xf>
    <xf numFmtId="0" fontId="5" fillId="37" borderId="22" xfId="0" applyFont="1" applyFill="1" applyBorder="1" applyAlignment="1">
      <alignment horizontal="center" vertical="center" wrapText="1" shrinkToFit="1"/>
    </xf>
    <xf numFmtId="0" fontId="5" fillId="37" borderId="11" xfId="0" applyFont="1" applyFill="1" applyBorder="1" applyAlignment="1">
      <alignment horizontal="center" vertical="center" wrapText="1"/>
    </xf>
    <xf numFmtId="0" fontId="5" fillId="37" borderId="11" xfId="0" applyFont="1" applyFill="1" applyBorder="1" applyAlignment="1">
      <alignment horizontal="center" vertical="center"/>
    </xf>
    <xf numFmtId="0" fontId="5" fillId="37" borderId="11" xfId="0" applyFont="1" applyFill="1" applyBorder="1" applyAlignment="1">
      <alignment vertical="center"/>
    </xf>
    <xf numFmtId="172" fontId="5" fillId="37" borderId="11" xfId="0" applyNumberFormat="1" applyFont="1" applyFill="1" applyBorder="1" applyAlignment="1">
      <alignment horizontal="center" vertical="center"/>
    </xf>
    <xf numFmtId="0" fontId="5" fillId="37" borderId="11" xfId="0" applyFont="1" applyFill="1" applyBorder="1" applyAlignment="1">
      <alignment/>
    </xf>
    <xf numFmtId="0" fontId="5" fillId="37" borderId="11"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5" fillId="37" borderId="21" xfId="0" applyFont="1" applyFill="1" applyBorder="1" applyAlignment="1">
      <alignment vertical="center"/>
    </xf>
    <xf numFmtId="0" fontId="5" fillId="37" borderId="21" xfId="0" applyFont="1" applyFill="1" applyBorder="1" applyAlignment="1">
      <alignment horizontal="center" vertical="center"/>
    </xf>
    <xf numFmtId="0" fontId="8" fillId="37" borderId="11" xfId="0" applyFont="1" applyFill="1" applyBorder="1" applyAlignment="1">
      <alignment horizontal="left" vertical="center" wrapText="1"/>
    </xf>
    <xf numFmtId="0" fontId="5" fillId="37" borderId="21" xfId="0" applyFont="1" applyFill="1" applyBorder="1" applyAlignment="1">
      <alignment horizontal="left" vertical="center"/>
    </xf>
    <xf numFmtId="0" fontId="5" fillId="37" borderId="21" xfId="0" applyFont="1" applyFill="1" applyBorder="1" applyAlignment="1">
      <alignment horizontal="center" vertical="center" wrapText="1" shrinkToFit="1"/>
    </xf>
    <xf numFmtId="0" fontId="5" fillId="37" borderId="11" xfId="0" applyFont="1" applyFill="1" applyBorder="1" applyAlignment="1">
      <alignment horizontal="center" vertical="center" wrapText="1" shrinkToFit="1"/>
    </xf>
    <xf numFmtId="0" fontId="8" fillId="37" borderId="11" xfId="0" applyFont="1" applyFill="1" applyBorder="1" applyAlignment="1">
      <alignment horizontal="center" vertical="center" wrapText="1" shrinkToFit="1"/>
    </xf>
    <xf numFmtId="0" fontId="8" fillId="37" borderId="23" xfId="0" applyFont="1" applyFill="1" applyBorder="1" applyAlignment="1">
      <alignment vertical="center"/>
    </xf>
    <xf numFmtId="0" fontId="5" fillId="37" borderId="23" xfId="0" applyFont="1" applyFill="1" applyBorder="1" applyAlignment="1">
      <alignment horizontal="center" vertical="center"/>
    </xf>
    <xf numFmtId="0" fontId="5" fillId="37" borderId="23" xfId="0" applyFont="1" applyFill="1" applyBorder="1" applyAlignment="1">
      <alignment vertical="center"/>
    </xf>
    <xf numFmtId="172" fontId="5" fillId="37" borderId="23" xfId="0" applyNumberFormat="1" applyFont="1" applyFill="1" applyBorder="1" applyAlignment="1">
      <alignment horizontal="center" vertical="center"/>
    </xf>
    <xf numFmtId="0" fontId="5" fillId="38" borderId="21" xfId="0" applyFont="1" applyFill="1" applyBorder="1" applyAlignment="1">
      <alignment horizontal="center" vertical="center"/>
    </xf>
    <xf numFmtId="0" fontId="5" fillId="38" borderId="11" xfId="0" applyFont="1" applyFill="1" applyBorder="1" applyAlignment="1">
      <alignment horizontal="center" vertical="center"/>
    </xf>
    <xf numFmtId="172" fontId="5" fillId="38" borderId="11"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wrapText="1"/>
    </xf>
    <xf numFmtId="0" fontId="8" fillId="38" borderId="11" xfId="0" applyFont="1" applyFill="1" applyBorder="1" applyAlignment="1">
      <alignment horizontal="center" vertical="center"/>
    </xf>
    <xf numFmtId="0" fontId="2" fillId="38"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38" borderId="11" xfId="0" applyFont="1" applyFill="1" applyBorder="1" applyAlignment="1">
      <alignment vertical="center"/>
    </xf>
    <xf numFmtId="0" fontId="8" fillId="38" borderId="11" xfId="0" applyFont="1" applyFill="1" applyBorder="1" applyAlignment="1">
      <alignment vertical="center"/>
    </xf>
    <xf numFmtId="0" fontId="5" fillId="38" borderId="23" xfId="0" applyFont="1" applyFill="1" applyBorder="1" applyAlignment="1">
      <alignment vertical="center" wrapText="1"/>
    </xf>
    <xf numFmtId="0" fontId="44" fillId="38" borderId="23" xfId="0" applyFont="1" applyFill="1" applyBorder="1" applyAlignment="1">
      <alignment horizontal="center" vertical="center"/>
    </xf>
    <xf numFmtId="0" fontId="5" fillId="38" borderId="23" xfId="0" applyFont="1" applyFill="1" applyBorder="1" applyAlignment="1">
      <alignment/>
    </xf>
    <xf numFmtId="0" fontId="5" fillId="38" borderId="23" xfId="0" applyFont="1" applyFill="1" applyBorder="1" applyAlignment="1">
      <alignment horizontal="center" vertical="center"/>
    </xf>
    <xf numFmtId="172" fontId="5" fillId="38" borderId="23" xfId="0" applyNumberFormat="1" applyFont="1" applyFill="1" applyBorder="1" applyAlignment="1">
      <alignment vertical="center"/>
    </xf>
    <xf numFmtId="172" fontId="5" fillId="38" borderId="23" xfId="0" applyNumberFormat="1" applyFont="1" applyFill="1" applyBorder="1" applyAlignment="1">
      <alignment horizontal="center" vertical="center"/>
    </xf>
    <xf numFmtId="0" fontId="5" fillId="13" borderId="13" xfId="0" applyFont="1" applyFill="1" applyBorder="1" applyAlignment="1">
      <alignment vertical="center" wrapText="1"/>
    </xf>
    <xf numFmtId="0" fontId="5" fillId="13" borderId="13" xfId="0" applyFont="1" applyFill="1" applyBorder="1" applyAlignment="1">
      <alignment horizontal="center" vertical="center"/>
    </xf>
    <xf numFmtId="0" fontId="8" fillId="13" borderId="13" xfId="0" applyFont="1" applyFill="1" applyBorder="1" applyAlignment="1">
      <alignment horizontal="center" vertical="center" wrapText="1" shrinkToFit="1"/>
    </xf>
    <xf numFmtId="0" fontId="2" fillId="13" borderId="13" xfId="0" applyFont="1" applyFill="1" applyBorder="1" applyAlignment="1">
      <alignment horizontal="center" vertical="center"/>
    </xf>
    <xf numFmtId="0" fontId="8" fillId="13" borderId="11" xfId="0" applyFont="1" applyFill="1" applyBorder="1" applyAlignment="1">
      <alignment horizontal="center" vertical="center" wrapText="1" shrinkToFit="1"/>
    </xf>
    <xf numFmtId="0" fontId="5" fillId="13" borderId="13" xfId="0" applyFont="1" applyFill="1" applyBorder="1" applyAlignment="1">
      <alignment vertical="center"/>
    </xf>
    <xf numFmtId="172" fontId="5" fillId="13" borderId="13" xfId="0" applyNumberFormat="1" applyFont="1" applyFill="1" applyBorder="1" applyAlignment="1">
      <alignment horizontal="center" vertical="center"/>
    </xf>
    <xf numFmtId="0" fontId="5" fillId="13" borderId="11" xfId="0" applyFont="1" applyFill="1" applyBorder="1" applyAlignment="1">
      <alignment vertical="center" wrapText="1"/>
    </xf>
    <xf numFmtId="0" fontId="5" fillId="13" borderId="11" xfId="0" applyFont="1" applyFill="1" applyBorder="1" applyAlignment="1">
      <alignment horizontal="center" vertical="center"/>
    </xf>
    <xf numFmtId="0" fontId="2" fillId="13" borderId="11" xfId="0" applyFont="1" applyFill="1" applyBorder="1" applyAlignment="1">
      <alignment horizontal="center" vertical="center"/>
    </xf>
    <xf numFmtId="0" fontId="8" fillId="13" borderId="11" xfId="0" applyFont="1" applyFill="1" applyBorder="1" applyAlignment="1">
      <alignment/>
    </xf>
    <xf numFmtId="0" fontId="5" fillId="13" borderId="11" xfId="0" applyFont="1" applyFill="1" applyBorder="1" applyAlignment="1">
      <alignment vertical="center"/>
    </xf>
    <xf numFmtId="172" fontId="5" fillId="13"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13" borderId="11" xfId="0" applyFont="1" applyFill="1" applyBorder="1" applyAlignment="1">
      <alignment horizontal="left" vertical="center" wrapText="1"/>
    </xf>
    <xf numFmtId="0" fontId="44" fillId="13" borderId="11" xfId="0" applyFont="1" applyFill="1" applyBorder="1" applyAlignment="1">
      <alignment horizontal="center" vertical="center"/>
    </xf>
    <xf numFmtId="0" fontId="5" fillId="13" borderId="11" xfId="0" applyFont="1" applyFill="1" applyBorder="1" applyAlignment="1">
      <alignment/>
    </xf>
    <xf numFmtId="0" fontId="5" fillId="13" borderId="42" xfId="0" applyFont="1" applyFill="1" applyBorder="1" applyAlignment="1">
      <alignment horizontal="center" vertical="center"/>
    </xf>
    <xf numFmtId="0" fontId="5" fillId="13" borderId="23" xfId="0" applyFont="1" applyFill="1" applyBorder="1" applyAlignment="1">
      <alignment vertical="center"/>
    </xf>
    <xf numFmtId="0" fontId="5" fillId="13" borderId="23" xfId="0" applyFont="1" applyFill="1" applyBorder="1" applyAlignment="1">
      <alignment vertical="center" wrapText="1"/>
    </xf>
    <xf numFmtId="0" fontId="44"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xf>
    <xf numFmtId="0" fontId="5" fillId="13" borderId="23" xfId="0" applyFont="1" applyFill="1" applyBorder="1" applyAlignment="1">
      <alignment/>
    </xf>
    <xf numFmtId="172" fontId="5" fillId="13" borderId="23" xfId="0" applyNumberFormat="1" applyFont="1" applyFill="1" applyBorder="1" applyAlignment="1">
      <alignment vertical="center"/>
    </xf>
    <xf numFmtId="0" fontId="5" fillId="13" borderId="23" xfId="0" applyFont="1" applyFill="1" applyBorder="1" applyAlignment="1">
      <alignment/>
    </xf>
    <xf numFmtId="172" fontId="5" fillId="13" borderId="23" xfId="0" applyNumberFormat="1" applyFont="1" applyFill="1" applyBorder="1" applyAlignment="1">
      <alignment horizontal="center" vertical="center"/>
    </xf>
    <xf numFmtId="172" fontId="45" fillId="13" borderId="23"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172" fontId="5" fillId="13" borderId="24" xfId="0" applyNumberFormat="1" applyFont="1" applyFill="1" applyBorder="1" applyAlignment="1">
      <alignment horizontal="center" vertical="center"/>
    </xf>
    <xf numFmtId="0" fontId="5" fillId="36" borderId="48" xfId="0" applyFont="1" applyFill="1" applyBorder="1" applyAlignment="1">
      <alignment horizontal="center" vertical="center"/>
    </xf>
    <xf numFmtId="0" fontId="5" fillId="36" borderId="48" xfId="0" applyFont="1" applyFill="1" applyBorder="1" applyAlignment="1">
      <alignment horizontal="center" vertical="center" wrapText="1" shrinkToFit="1"/>
    </xf>
    <xf numFmtId="0" fontId="8" fillId="36" borderId="13" xfId="0" applyFont="1" applyFill="1" applyBorder="1" applyAlignment="1">
      <alignment horizontal="center" vertical="center"/>
    </xf>
    <xf numFmtId="0" fontId="2" fillId="36" borderId="13" xfId="0" applyFont="1" applyFill="1" applyBorder="1" applyAlignment="1">
      <alignment horizontal="center" vertical="center"/>
    </xf>
    <xf numFmtId="0" fontId="5" fillId="36" borderId="13" xfId="0" applyFont="1" applyFill="1" applyBorder="1" applyAlignment="1">
      <alignment horizontal="center" vertical="center" wrapText="1"/>
    </xf>
    <xf numFmtId="172" fontId="5" fillId="36" borderId="13" xfId="0" applyNumberFormat="1" applyFont="1" applyFill="1" applyBorder="1" applyAlignment="1">
      <alignment vertical="center"/>
    </xf>
    <xf numFmtId="0" fontId="5" fillId="36" borderId="22" xfId="0" applyFont="1" applyFill="1" applyBorder="1" applyAlignment="1">
      <alignment vertical="center" wrapText="1"/>
    </xf>
    <xf numFmtId="0" fontId="2" fillId="36" borderId="22" xfId="0" applyFont="1" applyFill="1" applyBorder="1" applyAlignment="1">
      <alignment horizontal="center" vertical="center"/>
    </xf>
    <xf numFmtId="0" fontId="2" fillId="36" borderId="22" xfId="0" applyFont="1" applyFill="1" applyBorder="1" applyAlignment="1">
      <alignment vertical="center"/>
    </xf>
    <xf numFmtId="0" fontId="2" fillId="36" borderId="11" xfId="0" applyFont="1" applyFill="1" applyBorder="1" applyAlignment="1">
      <alignment vertical="center"/>
    </xf>
    <xf numFmtId="172" fontId="5" fillId="36" borderId="11" xfId="0" applyNumberFormat="1" applyFont="1" applyFill="1" applyBorder="1" applyAlignment="1">
      <alignment vertical="center"/>
    </xf>
    <xf numFmtId="172" fontId="5" fillId="36" borderId="22" xfId="0" applyNumberFormat="1" applyFont="1" applyFill="1" applyBorder="1" applyAlignment="1">
      <alignment vertical="center"/>
    </xf>
    <xf numFmtId="0" fontId="5" fillId="36" borderId="23" xfId="0" applyFont="1" applyFill="1" applyBorder="1" applyAlignment="1">
      <alignment horizontal="center"/>
    </xf>
    <xf numFmtId="172" fontId="5" fillId="36" borderId="23" xfId="0" applyNumberFormat="1" applyFont="1" applyFill="1" applyBorder="1" applyAlignment="1">
      <alignment vertical="center"/>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xf>
    <xf numFmtId="0" fontId="5" fillId="38" borderId="13" xfId="0" applyFont="1" applyFill="1" applyBorder="1" applyAlignment="1">
      <alignment horizontal="center" vertical="center"/>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5" fillId="38" borderId="11" xfId="0" applyFont="1" applyFill="1" applyBorder="1" applyAlignment="1">
      <alignment horizontal="center"/>
    </xf>
    <xf numFmtId="0" fontId="5" fillId="38" borderId="11" xfId="0" applyFont="1" applyFill="1" applyBorder="1" applyAlignment="1">
      <alignment/>
    </xf>
    <xf numFmtId="0" fontId="5" fillId="38" borderId="11" xfId="0" applyFont="1" applyFill="1" applyBorder="1" applyAlignment="1">
      <alignment/>
    </xf>
    <xf numFmtId="0" fontId="44" fillId="38" borderId="11" xfId="0" applyFont="1" applyFill="1" applyBorder="1" applyAlignment="1">
      <alignment horizontal="center" vertical="center"/>
    </xf>
    <xf numFmtId="0" fontId="5" fillId="38" borderId="52" xfId="0" applyFont="1" applyFill="1" applyBorder="1" applyAlignment="1">
      <alignment horizontal="center" vertical="center"/>
    </xf>
    <xf numFmtId="0" fontId="5" fillId="38" borderId="52" xfId="0" applyFont="1" applyFill="1" applyBorder="1" applyAlignment="1">
      <alignment horizontal="center"/>
    </xf>
    <xf numFmtId="172" fontId="5" fillId="38" borderId="52" xfId="0" applyNumberFormat="1" applyFont="1" applyFill="1" applyBorder="1" applyAlignment="1">
      <alignment horizontal="center" vertical="center"/>
    </xf>
    <xf numFmtId="0" fontId="5" fillId="38" borderId="23" xfId="0" applyFont="1" applyFill="1" applyBorder="1" applyAlignment="1">
      <alignment horizontal="center"/>
    </xf>
    <xf numFmtId="0" fontId="5" fillId="38" borderId="23" xfId="0" applyFont="1" applyFill="1" applyBorder="1" applyAlignment="1">
      <alignment/>
    </xf>
    <xf numFmtId="0" fontId="5" fillId="11" borderId="13" xfId="0" applyFont="1" applyFill="1" applyBorder="1" applyAlignment="1">
      <alignment vertical="center" wrapText="1"/>
    </xf>
    <xf numFmtId="0" fontId="5" fillId="11" borderId="13" xfId="0" applyFont="1" applyFill="1" applyBorder="1" applyAlignment="1">
      <alignment horizontal="center" vertical="center"/>
    </xf>
    <xf numFmtId="0" fontId="5" fillId="11" borderId="22" xfId="0" applyFont="1" applyFill="1" applyBorder="1" applyAlignment="1">
      <alignment horizontal="center" vertical="center" wrapText="1" shrinkToFit="1"/>
    </xf>
    <xf numFmtId="0" fontId="5" fillId="11" borderId="11" xfId="0" applyFont="1" applyFill="1" applyBorder="1" applyAlignment="1">
      <alignment horizontal="center" vertical="center"/>
    </xf>
    <xf numFmtId="172" fontId="5" fillId="11" borderId="13" xfId="0" applyNumberFormat="1" applyFont="1" applyFill="1" applyBorder="1" applyAlignment="1">
      <alignment horizontal="center" vertical="center"/>
    </xf>
    <xf numFmtId="0" fontId="5" fillId="11" borderId="11" xfId="0" applyFont="1" applyFill="1" applyBorder="1" applyAlignment="1">
      <alignment vertical="center"/>
    </xf>
    <xf numFmtId="172" fontId="5" fillId="11" borderId="11" xfId="0" applyNumberFormat="1" applyFont="1" applyFill="1" applyBorder="1" applyAlignment="1">
      <alignment horizontal="center" vertical="center"/>
    </xf>
    <xf numFmtId="0" fontId="5" fillId="11" borderId="11" xfId="0" applyFont="1" applyFill="1" applyBorder="1" applyAlignment="1">
      <alignment vertical="center" wrapText="1"/>
    </xf>
    <xf numFmtId="0" fontId="5" fillId="11" borderId="11" xfId="0" applyFont="1" applyFill="1" applyBorder="1" applyAlignment="1">
      <alignment/>
    </xf>
    <xf numFmtId="0" fontId="5" fillId="11" borderId="21" xfId="0" applyFont="1" applyFill="1" applyBorder="1" applyAlignment="1">
      <alignment horizontal="left" vertical="center" wrapText="1"/>
    </xf>
    <xf numFmtId="0" fontId="44" fillId="11" borderId="21" xfId="0" applyFont="1" applyFill="1" applyBorder="1" applyAlignment="1">
      <alignment horizontal="center" vertical="center"/>
    </xf>
    <xf numFmtId="0" fontId="5" fillId="11" borderId="21" xfId="0" applyFont="1" applyFill="1" applyBorder="1" applyAlignment="1">
      <alignment horizontal="left" vertical="center"/>
    </xf>
    <xf numFmtId="0" fontId="8" fillId="11" borderId="11" xfId="0" applyFont="1" applyFill="1" applyBorder="1" applyAlignment="1">
      <alignment vertical="center"/>
    </xf>
    <xf numFmtId="0" fontId="44" fillId="11" borderId="1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52" xfId="0" applyFont="1" applyFill="1" applyBorder="1" applyAlignment="1">
      <alignment vertical="center" wrapText="1"/>
    </xf>
    <xf numFmtId="0" fontId="5" fillId="11" borderId="23" xfId="0" applyFont="1" applyFill="1" applyBorder="1" applyAlignment="1">
      <alignment vertical="center" wrapText="1"/>
    </xf>
    <xf numFmtId="0" fontId="44" fillId="11" borderId="23" xfId="0" applyFont="1" applyFill="1" applyBorder="1" applyAlignment="1">
      <alignment horizontal="center" vertical="center"/>
    </xf>
    <xf numFmtId="0" fontId="5" fillId="11" borderId="52"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52" xfId="0" applyNumberFormat="1" applyFont="1" applyFill="1" applyBorder="1" applyAlignment="1">
      <alignment horizontal="center" vertical="center"/>
    </xf>
    <xf numFmtId="0" fontId="5" fillId="11" borderId="23" xfId="0" applyFont="1" applyFill="1" applyBorder="1" applyAlignment="1">
      <alignment vertical="center"/>
    </xf>
    <xf numFmtId="0" fontId="5" fillId="11" borderId="11" xfId="0" applyFont="1" applyFill="1" applyBorder="1" applyAlignment="1">
      <alignment horizontal="center" vertical="center" wrapText="1" shrinkToFit="1"/>
    </xf>
    <xf numFmtId="0" fontId="5" fillId="0" borderId="48" xfId="0" applyFont="1" applyFill="1" applyBorder="1" applyAlignment="1">
      <alignment vertical="center"/>
    </xf>
    <xf numFmtId="0" fontId="5" fillId="0" borderId="11" xfId="0" applyFont="1" applyFill="1" applyBorder="1" applyAlignment="1">
      <alignment horizontal="justify" vertical="center" wrapText="1"/>
    </xf>
    <xf numFmtId="0" fontId="5" fillId="11"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6" borderId="13" xfId="0" applyFont="1" applyFill="1" applyBorder="1" applyAlignment="1">
      <alignment horizontal="center" vertical="center"/>
    </xf>
    <xf numFmtId="172" fontId="5" fillId="36" borderId="21" xfId="0" applyNumberFormat="1" applyFont="1" applyFill="1" applyBorder="1" applyAlignment="1">
      <alignment horizontal="center" vertical="center"/>
    </xf>
    <xf numFmtId="0" fontId="4" fillId="36" borderId="11" xfId="0" applyFont="1" applyFill="1" applyBorder="1" applyAlignment="1">
      <alignment horizontal="center" vertical="center"/>
    </xf>
    <xf numFmtId="0" fontId="5" fillId="36" borderId="21" xfId="0" applyFont="1" applyFill="1" applyBorder="1" applyAlignment="1">
      <alignment vertical="center"/>
    </xf>
    <xf numFmtId="0" fontId="4" fillId="36" borderId="21" xfId="0" applyFont="1" applyFill="1" applyBorder="1" applyAlignment="1">
      <alignment horizontal="center" vertical="center"/>
    </xf>
    <xf numFmtId="0" fontId="4" fillId="37"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37" borderId="52" xfId="0" applyFont="1" applyFill="1" applyBorder="1" applyAlignment="1">
      <alignment horizontal="center" vertical="center"/>
    </xf>
    <xf numFmtId="172" fontId="5" fillId="37" borderId="22" xfId="0" applyNumberFormat="1" applyFont="1" applyFill="1" applyBorder="1" applyAlignment="1">
      <alignment horizontal="center" vertical="center"/>
    </xf>
    <xf numFmtId="0" fontId="5" fillId="8" borderId="21" xfId="0" applyFont="1" applyFill="1" applyBorder="1" applyAlignment="1">
      <alignment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wrapText="1" shrinkToFit="1"/>
    </xf>
    <xf numFmtId="0" fontId="2"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21" xfId="0" applyFont="1" applyFill="1" applyBorder="1" applyAlignment="1">
      <alignment horizontal="center" vertical="center"/>
    </xf>
    <xf numFmtId="0" fontId="5" fillId="8" borderId="11" xfId="0" applyFont="1" applyFill="1" applyBorder="1" applyAlignment="1">
      <alignment horizontal="center" vertical="center"/>
    </xf>
    <xf numFmtId="172" fontId="5" fillId="8" borderId="21" xfId="0" applyNumberFormat="1" applyFont="1" applyFill="1" applyBorder="1" applyAlignment="1">
      <alignment vertical="center"/>
    </xf>
    <xf numFmtId="172" fontId="5" fillId="8" borderId="13" xfId="0" applyNumberFormat="1" applyFont="1" applyFill="1" applyBorder="1" applyAlignment="1">
      <alignment horizontal="center" vertical="center"/>
    </xf>
    <xf numFmtId="0" fontId="5" fillId="8" borderId="11" xfId="0" applyFont="1" applyFill="1" applyBorder="1" applyAlignment="1">
      <alignment wrapText="1"/>
    </xf>
    <xf numFmtId="0" fontId="2" fillId="8" borderId="11" xfId="0" applyFont="1" applyFill="1" applyBorder="1" applyAlignment="1">
      <alignment horizontal="center" vertical="center"/>
    </xf>
    <xf numFmtId="172" fontId="5" fillId="8" borderId="11" xfId="0" applyNumberFormat="1" applyFont="1" applyFill="1" applyBorder="1" applyAlignment="1">
      <alignment vertical="center"/>
    </xf>
    <xf numFmtId="172" fontId="5" fillId="8" borderId="11" xfId="0" applyNumberFormat="1" applyFont="1" applyFill="1" applyBorder="1" applyAlignment="1">
      <alignment horizontal="center" vertical="center"/>
    </xf>
    <xf numFmtId="0" fontId="5" fillId="8" borderId="11" xfId="0" applyFont="1" applyFill="1" applyBorder="1" applyAlignment="1">
      <alignment vertical="center" wrapText="1"/>
    </xf>
    <xf numFmtId="0" fontId="5" fillId="8" borderId="11" xfId="0" applyFont="1" applyFill="1" applyBorder="1" applyAlignment="1">
      <alignment horizontal="center" vertical="center" wrapText="1"/>
    </xf>
    <xf numFmtId="0" fontId="8" fillId="8" borderId="11" xfId="0" applyFont="1" applyFill="1" applyBorder="1" applyAlignment="1">
      <alignment horizontal="center" vertical="center"/>
    </xf>
    <xf numFmtId="0" fontId="8" fillId="39" borderId="0" xfId="0" applyFont="1" applyFill="1" applyAlignment="1">
      <alignment vertical="center"/>
    </xf>
    <xf numFmtId="0" fontId="5" fillId="8" borderId="11" xfId="0" applyFont="1" applyFill="1" applyBorder="1" applyAlignment="1">
      <alignment horizontal="left" vertical="center" wrapText="1"/>
    </xf>
    <xf numFmtId="0" fontId="5" fillId="8" borderId="22" xfId="0" applyFont="1" applyFill="1" applyBorder="1" applyAlignment="1">
      <alignment horizontal="center" vertical="center"/>
    </xf>
    <xf numFmtId="0" fontId="2" fillId="8" borderId="11" xfId="0" applyFont="1" applyFill="1" applyBorder="1" applyAlignment="1">
      <alignment horizontal="center" vertical="center" wrapText="1" shrinkToFit="1"/>
    </xf>
    <xf numFmtId="0" fontId="5" fillId="8" borderId="22" xfId="0" applyFont="1" applyFill="1" applyBorder="1" applyAlignment="1">
      <alignment horizontal="left" vertical="center" wrapText="1"/>
    </xf>
    <xf numFmtId="0" fontId="2" fillId="8" borderId="22" xfId="0" applyFont="1" applyFill="1" applyBorder="1" applyAlignment="1">
      <alignment horizontal="center" vertical="center" wrapText="1" shrinkToFit="1"/>
    </xf>
    <xf numFmtId="0" fontId="18" fillId="8" borderId="11" xfId="0" applyFont="1" applyFill="1" applyBorder="1" applyAlignment="1">
      <alignment horizontal="left" vertical="center" wrapText="1"/>
    </xf>
    <xf numFmtId="0" fontId="5" fillId="8" borderId="11" xfId="0" applyFont="1" applyFill="1" applyBorder="1" applyAlignment="1">
      <alignment vertical="center"/>
    </xf>
    <xf numFmtId="0" fontId="2" fillId="8" borderId="21" xfId="0" applyFont="1" applyFill="1" applyBorder="1" applyAlignment="1">
      <alignment horizontal="center" vertical="center" wrapText="1" shrinkToFit="1"/>
    </xf>
    <xf numFmtId="0" fontId="5" fillId="8" borderId="11" xfId="0" applyFont="1" applyFill="1" applyBorder="1" applyAlignment="1">
      <alignment horizontal="center" vertical="center" wrapText="1" shrinkToFit="1"/>
    </xf>
    <xf numFmtId="0" fontId="8" fillId="8" borderId="21" xfId="0" applyFont="1" applyFill="1" applyBorder="1" applyAlignment="1">
      <alignment horizontal="left" vertical="center" wrapText="1"/>
    </xf>
    <xf numFmtId="0" fontId="8" fillId="8" borderId="21" xfId="0" applyFont="1" applyFill="1" applyBorder="1" applyAlignment="1">
      <alignment horizontal="center" vertical="center" wrapText="1" shrinkToFit="1"/>
    </xf>
    <xf numFmtId="0" fontId="8" fillId="8" borderId="21" xfId="0" applyFont="1" applyFill="1" applyBorder="1" applyAlignment="1">
      <alignment horizontal="center" vertical="center"/>
    </xf>
    <xf numFmtId="0" fontId="8" fillId="8" borderId="11" xfId="0" applyFont="1" applyFill="1" applyBorder="1" applyAlignment="1">
      <alignment vertical="center"/>
    </xf>
    <xf numFmtId="0" fontId="5" fillId="8" borderId="23" xfId="0" applyFont="1" applyFill="1" applyBorder="1" applyAlignment="1">
      <alignment vertical="center" wrapText="1"/>
    </xf>
    <xf numFmtId="0" fontId="44" fillId="8" borderId="2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3" xfId="0" applyFont="1" applyFill="1" applyBorder="1" applyAlignment="1">
      <alignment/>
    </xf>
    <xf numFmtId="172" fontId="5" fillId="8" borderId="23" xfId="0" applyNumberFormat="1" applyFont="1" applyFill="1" applyBorder="1" applyAlignment="1">
      <alignment horizontal="center" vertical="center"/>
    </xf>
    <xf numFmtId="172" fontId="5" fillId="8" borderId="23" xfId="0" applyNumberFormat="1" applyFont="1" applyFill="1" applyBorder="1" applyAlignment="1">
      <alignment vertical="center"/>
    </xf>
    <xf numFmtId="172" fontId="5" fillId="13" borderId="21" xfId="0" applyNumberFormat="1" applyFont="1" applyFill="1" applyBorder="1" applyAlignment="1">
      <alignment horizontal="center" vertical="center"/>
    </xf>
    <xf numFmtId="172" fontId="5" fillId="13" borderId="47" xfId="0" applyNumberFormat="1" applyFont="1" applyFill="1" applyBorder="1" applyAlignment="1">
      <alignment horizontal="center" vertical="center"/>
    </xf>
    <xf numFmtId="0" fontId="5" fillId="36" borderId="55" xfId="0" applyFont="1" applyFill="1" applyBorder="1" applyAlignment="1">
      <alignment horizontal="center" vertical="center"/>
    </xf>
    <xf numFmtId="0" fontId="5" fillId="13" borderId="52" xfId="0" applyFont="1" applyFill="1" applyBorder="1" applyAlignment="1">
      <alignment/>
    </xf>
    <xf numFmtId="172" fontId="5" fillId="13" borderId="52" xfId="0" applyNumberFormat="1" applyFont="1" applyFill="1" applyBorder="1" applyAlignment="1">
      <alignment horizontal="center" vertical="center"/>
    </xf>
    <xf numFmtId="0" fontId="5" fillId="36" borderId="47" xfId="0" applyFont="1" applyFill="1" applyBorder="1" applyAlignment="1">
      <alignment horizontal="left" vertical="center" wrapText="1"/>
    </xf>
    <xf numFmtId="0" fontId="44" fillId="36" borderId="47" xfId="0" applyFont="1" applyFill="1" applyBorder="1" applyAlignment="1">
      <alignment horizontal="center" vertical="center"/>
    </xf>
    <xf numFmtId="0" fontId="5" fillId="36" borderId="47" xfId="0"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wrapText="1" shrinkToFit="1"/>
    </xf>
    <xf numFmtId="0" fontId="5" fillId="38" borderId="13" xfId="0" applyFont="1" applyFill="1" applyBorder="1" applyAlignment="1">
      <alignment horizontal="center"/>
    </xf>
    <xf numFmtId="0" fontId="4" fillId="38" borderId="13" xfId="0" applyFont="1" applyFill="1" applyBorder="1" applyAlignment="1">
      <alignment horizontal="center" vertical="center"/>
    </xf>
    <xf numFmtId="0" fontId="5" fillId="38" borderId="11" xfId="0" applyFont="1" applyFill="1" applyBorder="1" applyAlignment="1">
      <alignment horizontal="center" vertical="center" wrapText="1" shrinkToFit="1"/>
    </xf>
    <xf numFmtId="0" fontId="4" fillId="38" borderId="21"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23" xfId="0" applyFont="1" applyFill="1" applyBorder="1" applyAlignment="1">
      <alignment vertical="center"/>
    </xf>
    <xf numFmtId="172" fontId="5" fillId="38" borderId="52" xfId="0" applyNumberFormat="1" applyFont="1" applyFill="1" applyBorder="1" applyAlignment="1">
      <alignment vertical="center"/>
    </xf>
    <xf numFmtId="0" fontId="4" fillId="11"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56" xfId="0" applyFont="1" applyFill="1" applyBorder="1" applyAlignment="1">
      <alignment vertical="center"/>
    </xf>
    <xf numFmtId="0" fontId="44" fillId="0" borderId="56" xfId="0" applyFont="1" applyFill="1" applyBorder="1" applyAlignment="1">
      <alignment horizontal="center" vertical="center"/>
    </xf>
    <xf numFmtId="0" fontId="5" fillId="36" borderId="23" xfId="0" applyFont="1" applyFill="1" applyBorder="1" applyAlignment="1">
      <alignment horizontal="center" vertical="center" wrapText="1" shrinkToFit="1"/>
    </xf>
    <xf numFmtId="0" fontId="8" fillId="36" borderId="23" xfId="0" applyFont="1" applyFill="1" applyBorder="1" applyAlignment="1">
      <alignment horizontal="center" vertical="center"/>
    </xf>
    <xf numFmtId="0" fontId="4" fillId="36" borderId="23" xfId="0" applyFont="1" applyFill="1" applyBorder="1" applyAlignment="1">
      <alignment horizontal="center" vertical="center"/>
    </xf>
    <xf numFmtId="0" fontId="116" fillId="36" borderId="13" xfId="0" applyFont="1" applyFill="1" applyBorder="1" applyAlignment="1">
      <alignment vertical="center" wrapText="1"/>
    </xf>
    <xf numFmtId="0" fontId="116" fillId="36" borderId="11" xfId="0" applyFont="1" applyFill="1" applyBorder="1" applyAlignment="1">
      <alignment wrapText="1"/>
    </xf>
    <xf numFmtId="0" fontId="116" fillId="36" borderId="11" xfId="0" applyFont="1" applyFill="1" applyBorder="1" applyAlignment="1">
      <alignment vertical="center" wrapText="1"/>
    </xf>
    <xf numFmtId="0" fontId="5" fillId="36" borderId="23" xfId="0" applyFont="1" applyFill="1" applyBorder="1" applyAlignment="1">
      <alignment horizontal="left" vertical="center" wrapText="1"/>
    </xf>
    <xf numFmtId="0" fontId="116" fillId="11" borderId="13" xfId="0" applyFont="1" applyFill="1" applyBorder="1" applyAlignment="1">
      <alignment vertical="center" wrapText="1"/>
    </xf>
    <xf numFmtId="0" fontId="5" fillId="11" borderId="13" xfId="0" applyFont="1" applyFill="1" applyBorder="1" applyAlignment="1">
      <alignment horizontal="center" vertical="center" wrapText="1" shrinkToFit="1"/>
    </xf>
    <xf numFmtId="0" fontId="5" fillId="11" borderId="13" xfId="0" applyFont="1" applyFill="1" applyBorder="1" applyAlignment="1">
      <alignment vertical="center"/>
    </xf>
    <xf numFmtId="0" fontId="5" fillId="8" borderId="47" xfId="0" applyFont="1" applyFill="1" applyBorder="1" applyAlignment="1">
      <alignment horizontal="center" vertical="center" wrapText="1" shrinkToFit="1"/>
    </xf>
    <xf numFmtId="172" fontId="5" fillId="8" borderId="21" xfId="0" applyNumberFormat="1" applyFont="1" applyFill="1" applyBorder="1" applyAlignment="1">
      <alignment horizontal="center" vertical="center"/>
    </xf>
    <xf numFmtId="0" fontId="5" fillId="37" borderId="13" xfId="0" applyFont="1" applyFill="1" applyBorder="1" applyAlignment="1">
      <alignment horizontal="center" vertical="center" wrapText="1" shrinkToFit="1"/>
    </xf>
    <xf numFmtId="0" fontId="4" fillId="37" borderId="13"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23" xfId="0" applyFont="1" applyFill="1" applyBorder="1" applyAlignment="1">
      <alignment horizontal="center" vertical="center"/>
    </xf>
    <xf numFmtId="0" fontId="116" fillId="37" borderId="13" xfId="0" applyFont="1" applyFill="1" applyBorder="1" applyAlignment="1">
      <alignment vertical="center" wrapText="1"/>
    </xf>
    <xf numFmtId="0" fontId="5" fillId="37" borderId="23" xfId="0" applyFont="1" applyFill="1" applyBorder="1" applyAlignment="1">
      <alignment horizontal="left" vertical="center" wrapText="1"/>
    </xf>
    <xf numFmtId="0" fontId="5" fillId="37" borderId="23" xfId="0" applyFont="1" applyFill="1" applyBorder="1" applyAlignment="1">
      <alignment horizontal="center" vertical="center" wrapText="1"/>
    </xf>
    <xf numFmtId="0" fontId="5" fillId="37" borderId="23" xfId="0" applyFont="1" applyFill="1" applyBorder="1" applyAlignment="1">
      <alignment horizontal="center" vertical="center" wrapText="1" shrinkToFit="1"/>
    </xf>
    <xf numFmtId="0" fontId="5" fillId="8" borderId="21" xfId="0" applyFont="1" applyFill="1" applyBorder="1" applyAlignment="1">
      <alignment vertical="center" wrapText="1"/>
    </xf>
    <xf numFmtId="0" fontId="5" fillId="36" borderId="21" xfId="0" applyFont="1" applyFill="1" applyBorder="1" applyAlignment="1">
      <alignment vertical="center" wrapText="1"/>
    </xf>
    <xf numFmtId="0" fontId="5" fillId="36" borderId="22" xfId="0" applyFont="1" applyFill="1" applyBorder="1" applyAlignment="1">
      <alignment horizontal="center"/>
    </xf>
    <xf numFmtId="0" fontId="4" fillId="38" borderId="11" xfId="0" applyFont="1" applyFill="1" applyBorder="1" applyAlignment="1">
      <alignment horizontal="center" vertical="center"/>
    </xf>
    <xf numFmtId="0" fontId="4" fillId="11" borderId="13" xfId="0" applyFont="1" applyFill="1" applyBorder="1" applyAlignment="1">
      <alignment horizontal="center" vertical="center"/>
    </xf>
    <xf numFmtId="0" fontId="5" fillId="11" borderId="11" xfId="0" applyFont="1" applyFill="1" applyBorder="1" applyAlignment="1">
      <alignment horizontal="left" vertical="center" wrapText="1"/>
    </xf>
    <xf numFmtId="0" fontId="5" fillId="11" borderId="11" xfId="0" applyFont="1" applyFill="1" applyBorder="1" applyAlignment="1">
      <alignment horizontal="left" vertical="center"/>
    </xf>
    <xf numFmtId="0" fontId="4" fillId="0" borderId="11" xfId="0" applyFont="1" applyFill="1" applyBorder="1" applyAlignment="1">
      <alignment horizontal="center" vertical="center"/>
    </xf>
    <xf numFmtId="0" fontId="0" fillId="0" borderId="57" xfId="0" applyBorder="1" applyAlignment="1">
      <alignment/>
    </xf>
    <xf numFmtId="0" fontId="27" fillId="0" borderId="57" xfId="0" applyFont="1" applyFill="1" applyBorder="1" applyAlignment="1">
      <alignment vertical="center"/>
    </xf>
    <xf numFmtId="0" fontId="9" fillId="0" borderId="11" xfId="0" applyFont="1" applyFill="1" applyBorder="1" applyAlignment="1">
      <alignment vertical="center" wrapText="1"/>
    </xf>
    <xf numFmtId="0" fontId="114" fillId="0" borderId="11" xfId="0" applyFont="1" applyFill="1" applyBorder="1" applyAlignment="1">
      <alignment/>
    </xf>
    <xf numFmtId="0" fontId="0" fillId="0" borderId="11" xfId="0" applyBorder="1" applyAlignment="1">
      <alignment/>
    </xf>
    <xf numFmtId="0" fontId="2" fillId="0" borderId="11" xfId="0" applyFont="1" applyFill="1" applyBorder="1" applyAlignment="1">
      <alignment vertical="center" wrapText="1"/>
    </xf>
    <xf numFmtId="0" fontId="27" fillId="0" borderId="11" xfId="0" applyFont="1" applyFill="1" applyBorder="1" applyAlignment="1">
      <alignment vertical="center"/>
    </xf>
    <xf numFmtId="0" fontId="114" fillId="0" borderId="11" xfId="0" applyFont="1" applyFill="1" applyBorder="1" applyAlignment="1">
      <alignment vertical="center"/>
    </xf>
    <xf numFmtId="0" fontId="0" fillId="0" borderId="11" xfId="0" applyFill="1" applyBorder="1" applyAlignment="1">
      <alignment wrapText="1"/>
    </xf>
    <xf numFmtId="0" fontId="113" fillId="0" borderId="11" xfId="0" applyFont="1" applyFill="1" applyBorder="1" applyAlignment="1">
      <alignment vertical="center" wrapText="1"/>
    </xf>
    <xf numFmtId="0" fontId="27" fillId="0" borderId="11" xfId="0" applyFont="1" applyFill="1" applyBorder="1" applyAlignment="1">
      <alignment vertical="center" wrapText="1"/>
    </xf>
    <xf numFmtId="0" fontId="114" fillId="0" borderId="11" xfId="0" applyFont="1" applyFill="1" applyBorder="1" applyAlignment="1">
      <alignment/>
    </xf>
    <xf numFmtId="0" fontId="19" fillId="0" borderId="11" xfId="0" applyFont="1" applyFill="1" applyBorder="1" applyAlignment="1">
      <alignment vertical="center"/>
    </xf>
    <xf numFmtId="0" fontId="113" fillId="40" borderId="11" xfId="0" applyFont="1" applyFill="1" applyBorder="1" applyAlignment="1">
      <alignment vertical="center" wrapText="1"/>
    </xf>
    <xf numFmtId="0" fontId="19" fillId="40" borderId="11" xfId="0" applyFont="1" applyFill="1" applyBorder="1" applyAlignment="1">
      <alignment vertical="center"/>
    </xf>
    <xf numFmtId="0" fontId="9" fillId="0" borderId="58" xfId="0" applyFont="1" applyFill="1" applyBorder="1" applyAlignment="1">
      <alignment vertical="center" wrapText="1"/>
    </xf>
    <xf numFmtId="0" fontId="9" fillId="0" borderId="22" xfId="0" applyFont="1" applyFill="1" applyBorder="1" applyAlignment="1">
      <alignment vertical="center" wrapText="1"/>
    </xf>
    <xf numFmtId="0" fontId="113" fillId="0" borderId="22" xfId="0" applyFont="1" applyFill="1" applyBorder="1" applyAlignment="1">
      <alignment vertical="center" wrapText="1"/>
    </xf>
    <xf numFmtId="0" fontId="113" fillId="0" borderId="39" xfId="0" applyFont="1" applyFill="1" applyBorder="1" applyAlignment="1">
      <alignment vertical="center" wrapText="1"/>
    </xf>
    <xf numFmtId="0" fontId="27" fillId="0" borderId="59" xfId="0" applyFont="1" applyFill="1" applyBorder="1" applyAlignment="1">
      <alignment vertical="center"/>
    </xf>
    <xf numFmtId="0" fontId="0" fillId="0" borderId="60" xfId="0" applyBorder="1" applyAlignment="1">
      <alignment/>
    </xf>
    <xf numFmtId="0" fontId="0" fillId="40" borderId="23" xfId="0" applyFill="1" applyBorder="1" applyAlignment="1">
      <alignment vertical="center"/>
    </xf>
    <xf numFmtId="0" fontId="113" fillId="40" borderId="21" xfId="0" applyFont="1" applyFill="1" applyBorder="1" applyAlignment="1">
      <alignment vertical="center" wrapText="1"/>
    </xf>
    <xf numFmtId="0" fontId="114" fillId="0" borderId="61" xfId="0" applyFont="1" applyFill="1" applyBorder="1" applyAlignment="1">
      <alignment/>
    </xf>
    <xf numFmtId="0" fontId="114" fillId="40" borderId="21" xfId="0" applyFont="1" applyFill="1" applyBorder="1" applyAlignment="1">
      <alignment/>
    </xf>
    <xf numFmtId="0" fontId="111" fillId="40" borderId="21" xfId="0" applyFont="1" applyFill="1" applyBorder="1" applyAlignment="1">
      <alignment wrapText="1"/>
    </xf>
    <xf numFmtId="0" fontId="111" fillId="0" borderId="21" xfId="0" applyFont="1" applyBorder="1" applyAlignment="1">
      <alignment/>
    </xf>
    <xf numFmtId="0" fontId="111" fillId="40" borderId="11" xfId="0" applyFont="1" applyFill="1" applyBorder="1" applyAlignment="1">
      <alignment wrapText="1"/>
    </xf>
    <xf numFmtId="0" fontId="111" fillId="0" borderId="11" xfId="0" applyFont="1" applyBorder="1" applyAlignment="1">
      <alignment/>
    </xf>
    <xf numFmtId="0" fontId="111" fillId="0" borderId="11" xfId="0" applyFont="1" applyFill="1" applyBorder="1" applyAlignment="1">
      <alignment vertical="center" wrapText="1"/>
    </xf>
    <xf numFmtId="0" fontId="19" fillId="0" borderId="11" xfId="0" applyFont="1" applyFill="1" applyBorder="1" applyAlignment="1">
      <alignment vertical="center" wrapText="1"/>
    </xf>
    <xf numFmtId="0" fontId="19" fillId="0" borderId="11" xfId="0" applyFont="1" applyFill="1" applyBorder="1" applyAlignment="1">
      <alignment vertical="center" wrapText="1"/>
    </xf>
    <xf numFmtId="0" fontId="9" fillId="0" borderId="11" xfId="0" applyFont="1" applyFill="1" applyBorder="1" applyAlignment="1">
      <alignment vertical="center" wrapText="1"/>
    </xf>
    <xf numFmtId="0" fontId="110" fillId="0" borderId="11" xfId="0" applyFont="1" applyFill="1" applyBorder="1" applyAlignment="1">
      <alignment vertical="center" wrapText="1"/>
    </xf>
    <xf numFmtId="0" fontId="19" fillId="0" borderId="11" xfId="0" applyFont="1" applyFill="1" applyBorder="1" applyAlignment="1">
      <alignment/>
    </xf>
    <xf numFmtId="0" fontId="19" fillId="0" borderId="11" xfId="0" applyFont="1" applyBorder="1" applyAlignment="1">
      <alignment/>
    </xf>
    <xf numFmtId="0" fontId="11" fillId="0" borderId="11" xfId="0" applyFont="1" applyFill="1" applyBorder="1" applyAlignment="1">
      <alignment vertical="center" wrapText="1"/>
    </xf>
    <xf numFmtId="0" fontId="2" fillId="0" borderId="11" xfId="0" applyFont="1" applyFill="1" applyBorder="1" applyAlignment="1">
      <alignment vertical="center" wrapText="1"/>
    </xf>
    <xf numFmtId="0" fontId="110" fillId="0" borderId="11" xfId="0" applyFont="1" applyFill="1" applyBorder="1" applyAlignment="1">
      <alignment vertical="center" wrapText="1"/>
    </xf>
    <xf numFmtId="0" fontId="11" fillId="0" borderId="11" xfId="0" applyFont="1" applyFill="1" applyBorder="1" applyAlignment="1">
      <alignment vertical="center"/>
    </xf>
    <xf numFmtId="0" fontId="0" fillId="0" borderId="11" xfId="0" applyFill="1" applyBorder="1" applyAlignment="1">
      <alignment/>
    </xf>
    <xf numFmtId="0" fontId="112" fillId="0" borderId="11" xfId="0" applyFont="1" applyFill="1" applyBorder="1" applyAlignment="1">
      <alignment/>
    </xf>
    <xf numFmtId="0" fontId="112" fillId="0" borderId="11" xfId="0" applyFont="1" applyFill="1" applyBorder="1" applyAlignment="1">
      <alignment/>
    </xf>
    <xf numFmtId="0" fontId="118" fillId="0" borderId="11" xfId="0" applyFont="1" applyFill="1" applyBorder="1" applyAlignment="1">
      <alignment vertical="center" textRotation="90" wrapText="1"/>
    </xf>
    <xf numFmtId="0" fontId="0" fillId="0" borderId="11" xfId="0" applyFill="1" applyBorder="1" applyAlignment="1">
      <alignment/>
    </xf>
    <xf numFmtId="0" fontId="2" fillId="0" borderId="28" xfId="0" applyFont="1" applyFill="1" applyBorder="1" applyAlignment="1">
      <alignment horizontal="center" vertical="center" wrapText="1"/>
    </xf>
    <xf numFmtId="0" fontId="115" fillId="0" borderId="11" xfId="0" applyFont="1" applyFill="1" applyBorder="1" applyAlignment="1">
      <alignment vertical="center"/>
    </xf>
    <xf numFmtId="0" fontId="119" fillId="0" borderId="11" xfId="0" applyFont="1" applyFill="1" applyBorder="1" applyAlignment="1">
      <alignment wrapText="1"/>
    </xf>
    <xf numFmtId="1" fontId="32" fillId="40" borderId="11" xfId="0" applyNumberFormat="1" applyFont="1" applyFill="1" applyBorder="1" applyAlignment="1">
      <alignment vertical="center" wrapText="1"/>
    </xf>
    <xf numFmtId="1" fontId="32" fillId="0" borderId="11" xfId="0" applyNumberFormat="1" applyFont="1" applyFill="1" applyBorder="1" applyAlignment="1">
      <alignment vertical="center" wrapText="1"/>
    </xf>
    <xf numFmtId="0" fontId="32" fillId="0" borderId="11" xfId="0" applyFont="1" applyFill="1" applyBorder="1" applyAlignment="1">
      <alignment wrapText="1"/>
    </xf>
    <xf numFmtId="0" fontId="44" fillId="0" borderId="11" xfId="0" applyFont="1" applyFill="1" applyBorder="1" applyAlignment="1">
      <alignment horizontal="center" vertical="center" wrapText="1"/>
    </xf>
    <xf numFmtId="1" fontId="2" fillId="0" borderId="11" xfId="0" applyNumberFormat="1" applyFont="1" applyFill="1" applyBorder="1" applyAlignment="1">
      <alignment vertical="center" wrapText="1"/>
    </xf>
    <xf numFmtId="0" fontId="32" fillId="0" borderId="11" xfId="0" applyFont="1" applyFill="1" applyBorder="1" applyAlignment="1">
      <alignment vertical="center"/>
    </xf>
    <xf numFmtId="0" fontId="27" fillId="0" borderId="11" xfId="0" applyFont="1" applyBorder="1" applyAlignment="1">
      <alignment vertical="center"/>
    </xf>
    <xf numFmtId="0" fontId="111" fillId="0" borderId="0" xfId="0" applyFont="1" applyAlignment="1">
      <alignment/>
    </xf>
    <xf numFmtId="0" fontId="111" fillId="0" borderId="14" xfId="0" applyFont="1" applyBorder="1" applyAlignment="1">
      <alignment/>
    </xf>
    <xf numFmtId="0" fontId="111" fillId="0" borderId="11" xfId="0" applyFont="1" applyFill="1" applyBorder="1" applyAlignment="1">
      <alignment/>
    </xf>
    <xf numFmtId="0" fontId="111" fillId="0" borderId="14" xfId="0" applyFont="1" applyFill="1" applyBorder="1" applyAlignment="1">
      <alignment/>
    </xf>
    <xf numFmtId="0" fontId="111" fillId="0" borderId="0" xfId="0" applyFont="1" applyFill="1" applyBorder="1" applyAlignment="1">
      <alignment/>
    </xf>
    <xf numFmtId="0" fontId="111" fillId="0" borderId="11" xfId="0" applyFont="1" applyFill="1" applyBorder="1" applyAlignment="1">
      <alignment wrapText="1"/>
    </xf>
    <xf numFmtId="0" fontId="111" fillId="0" borderId="16" xfId="0" applyFont="1" applyBorder="1" applyAlignment="1">
      <alignment/>
    </xf>
    <xf numFmtId="0" fontId="111" fillId="0" borderId="11" xfId="0" applyFont="1" applyFill="1" applyBorder="1" applyAlignment="1">
      <alignment/>
    </xf>
    <xf numFmtId="0" fontId="111" fillId="41" borderId="11" xfId="0" applyFont="1" applyFill="1" applyBorder="1" applyAlignment="1">
      <alignment wrapText="1"/>
    </xf>
    <xf numFmtId="0" fontId="32" fillId="41" borderId="11" xfId="0" applyFont="1" applyFill="1" applyBorder="1" applyAlignment="1">
      <alignment vertical="center"/>
    </xf>
    <xf numFmtId="0" fontId="111" fillId="41" borderId="11" xfId="0" applyFont="1" applyFill="1" applyBorder="1" applyAlignment="1">
      <alignment/>
    </xf>
    <xf numFmtId="0" fontId="32" fillId="41" borderId="11" xfId="0" applyFont="1" applyFill="1" applyBorder="1" applyAlignment="1">
      <alignment wrapText="1"/>
    </xf>
    <xf numFmtId="0" fontId="32" fillId="41" borderId="11" xfId="0" applyFont="1" applyFill="1" applyBorder="1" applyAlignment="1">
      <alignment vertical="center" wrapText="1"/>
    </xf>
    <xf numFmtId="0" fontId="32" fillId="16" borderId="11" xfId="0" applyFont="1" applyFill="1" applyBorder="1" applyAlignment="1">
      <alignment vertical="center" wrapText="1"/>
    </xf>
    <xf numFmtId="0" fontId="27" fillId="16" borderId="11" xfId="0" applyFont="1" applyFill="1" applyBorder="1" applyAlignment="1">
      <alignment vertical="center"/>
    </xf>
    <xf numFmtId="0" fontId="108" fillId="34" borderId="11" xfId="0" applyFont="1" applyFill="1" applyBorder="1" applyAlignment="1">
      <alignment wrapText="1"/>
    </xf>
    <xf numFmtId="0" fontId="108" fillId="34" borderId="11" xfId="0" applyFont="1" applyFill="1" applyBorder="1" applyAlignment="1">
      <alignment vertical="center" wrapText="1"/>
    </xf>
    <xf numFmtId="0" fontId="22" fillId="0" borderId="0" xfId="0" applyFont="1" applyFill="1" applyAlignment="1">
      <alignment horizontal="center"/>
    </xf>
    <xf numFmtId="0" fontId="111" fillId="0" borderId="0" xfId="0" applyFont="1" applyFill="1" applyAlignment="1">
      <alignment/>
    </xf>
    <xf numFmtId="0" fontId="24" fillId="0" borderId="0" xfId="0" applyFont="1" applyFill="1" applyAlignment="1">
      <alignment/>
    </xf>
    <xf numFmtId="0" fontId="25" fillId="0" borderId="0" xfId="0" applyFont="1" applyFill="1" applyAlignment="1">
      <alignment/>
    </xf>
    <xf numFmtId="0" fontId="19" fillId="0" borderId="0" xfId="0" applyFont="1" applyFill="1" applyAlignment="1">
      <alignment vertical="top"/>
    </xf>
    <xf numFmtId="16" fontId="18" fillId="0" borderId="11" xfId="66" applyNumberFormat="1" applyFont="1" applyFill="1" applyBorder="1" applyAlignment="1" quotePrefix="1">
      <alignment horizontal="center" vertical="center" wrapText="1"/>
      <protection/>
    </xf>
    <xf numFmtId="14" fontId="18" fillId="0" borderId="11" xfId="66" applyNumberFormat="1" applyFont="1" applyFill="1" applyBorder="1" applyAlignment="1" quotePrefix="1">
      <alignment horizontal="center" vertical="center" wrapText="1"/>
      <protection/>
    </xf>
    <xf numFmtId="0" fontId="18" fillId="0" borderId="14" xfId="66" applyFont="1" applyFill="1" applyBorder="1" applyAlignment="1" quotePrefix="1">
      <alignment horizontal="center" vertical="center" wrapText="1"/>
      <protection/>
    </xf>
    <xf numFmtId="0" fontId="111" fillId="0" borderId="14" xfId="0" applyFont="1" applyFill="1" applyBorder="1" applyAlignment="1">
      <alignment/>
    </xf>
    <xf numFmtId="0" fontId="108" fillId="0" borderId="11" xfId="0" applyFont="1" applyFill="1" applyBorder="1" applyAlignment="1">
      <alignment wrapText="1"/>
    </xf>
    <xf numFmtId="0" fontId="108" fillId="0" borderId="11" xfId="0" applyFont="1" applyFill="1" applyBorder="1" applyAlignment="1">
      <alignment vertical="center" wrapText="1"/>
    </xf>
    <xf numFmtId="0" fontId="27" fillId="0" borderId="15" xfId="0" applyFont="1" applyFill="1" applyBorder="1" applyAlignment="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8" fillId="0" borderId="0" xfId="0" applyFont="1" applyFill="1" applyBorder="1" applyAlignment="1">
      <alignment horizontal="center" vertical="top"/>
    </xf>
    <xf numFmtId="0" fontId="13" fillId="0" borderId="0" xfId="0" applyFont="1" applyFill="1" applyBorder="1" applyAlignment="1">
      <alignment vertical="center"/>
    </xf>
    <xf numFmtId="0" fontId="19" fillId="0" borderId="0" xfId="0" applyFont="1" applyFill="1" applyBorder="1" applyAlignment="1">
      <alignment horizontal="center" vertical="center"/>
    </xf>
    <xf numFmtId="0" fontId="22" fillId="0" borderId="0" xfId="0" applyFont="1" applyFill="1" applyAlignment="1">
      <alignment/>
    </xf>
    <xf numFmtId="0" fontId="32" fillId="34" borderId="11" xfId="0" applyFont="1" applyFill="1" applyBorder="1" applyAlignment="1">
      <alignment wrapText="1"/>
    </xf>
    <xf numFmtId="0" fontId="32" fillId="34" borderId="11" xfId="0" applyFont="1" applyFill="1" applyBorder="1" applyAlignment="1">
      <alignment vertical="center" wrapText="1"/>
    </xf>
    <xf numFmtId="1" fontId="32" fillId="34" borderId="11" xfId="0" applyNumberFormat="1" applyFont="1" applyFill="1" applyBorder="1" applyAlignment="1">
      <alignment vertical="center" wrapText="1"/>
    </xf>
    <xf numFmtId="0" fontId="32" fillId="42" borderId="11" xfId="0" applyFont="1" applyFill="1" applyBorder="1" applyAlignment="1">
      <alignment wrapText="1"/>
    </xf>
    <xf numFmtId="0" fontId="32" fillId="42" borderId="11" xfId="0" applyFont="1" applyFill="1" applyBorder="1" applyAlignment="1">
      <alignment vertical="center" wrapText="1"/>
    </xf>
    <xf numFmtId="0" fontId="32" fillId="39" borderId="11" xfId="0" applyFont="1" applyFill="1" applyBorder="1" applyAlignment="1">
      <alignment wrapText="1"/>
    </xf>
    <xf numFmtId="0" fontId="32" fillId="39" borderId="11" xfId="0" applyFont="1" applyFill="1" applyBorder="1" applyAlignment="1">
      <alignment vertical="center" wrapText="1"/>
    </xf>
    <xf numFmtId="0" fontId="108" fillId="43" borderId="11" xfId="0" applyFont="1" applyFill="1" applyBorder="1" applyAlignment="1">
      <alignment wrapText="1"/>
    </xf>
    <xf numFmtId="0" fontId="108" fillId="43" borderId="11" xfId="0" applyFont="1" applyFill="1" applyBorder="1" applyAlignment="1">
      <alignment vertical="center" wrapText="1"/>
    </xf>
    <xf numFmtId="1" fontId="2" fillId="44" borderId="11" xfId="0" applyNumberFormat="1" applyFont="1" applyFill="1" applyBorder="1" applyAlignment="1">
      <alignment vertical="center" wrapText="1"/>
    </xf>
    <xf numFmtId="0" fontId="111" fillId="44" borderId="11" xfId="0" applyFont="1" applyFill="1" applyBorder="1" applyAlignment="1">
      <alignment/>
    </xf>
    <xf numFmtId="0" fontId="32" fillId="44" borderId="11" xfId="0" applyFont="1" applyFill="1" applyBorder="1" applyAlignment="1">
      <alignment vertical="center"/>
    </xf>
    <xf numFmtId="0" fontId="111" fillId="42" borderId="11" xfId="0" applyFont="1" applyFill="1" applyBorder="1" applyAlignment="1">
      <alignment/>
    </xf>
    <xf numFmtId="0" fontId="108" fillId="42" borderId="11" xfId="0" applyFont="1" applyFill="1" applyBorder="1" applyAlignment="1">
      <alignment wrapText="1"/>
    </xf>
    <xf numFmtId="0" fontId="108" fillId="42" borderId="11" xfId="0" applyFont="1" applyFill="1" applyBorder="1" applyAlignment="1">
      <alignment vertical="center" wrapText="1"/>
    </xf>
    <xf numFmtId="0" fontId="32" fillId="45" borderId="11" xfId="0" applyFont="1" applyFill="1" applyBorder="1" applyAlignment="1">
      <alignment vertical="center" wrapText="1"/>
    </xf>
    <xf numFmtId="1" fontId="2" fillId="45" borderId="11" xfId="0" applyNumberFormat="1" applyFont="1" applyFill="1" applyBorder="1" applyAlignment="1">
      <alignment vertical="center" wrapText="1"/>
    </xf>
    <xf numFmtId="0" fontId="111" fillId="45" borderId="11" xfId="0" applyFont="1" applyFill="1" applyBorder="1" applyAlignment="1">
      <alignment/>
    </xf>
    <xf numFmtId="0" fontId="111" fillId="45" borderId="11" xfId="0" applyFont="1" applyFill="1" applyBorder="1" applyAlignment="1">
      <alignment wrapText="1"/>
    </xf>
    <xf numFmtId="0" fontId="32" fillId="46" borderId="11" xfId="0" applyFont="1" applyFill="1" applyBorder="1" applyAlignment="1">
      <alignment vertical="center" wrapText="1"/>
    </xf>
    <xf numFmtId="0" fontId="32" fillId="43" borderId="11" xfId="0" applyFont="1" applyFill="1" applyBorder="1" applyAlignment="1">
      <alignment vertical="center" wrapText="1"/>
    </xf>
    <xf numFmtId="0" fontId="111" fillId="43" borderId="11" xfId="0" applyFont="1" applyFill="1" applyBorder="1" applyAlignment="1">
      <alignment wrapText="1"/>
    </xf>
    <xf numFmtId="0" fontId="32" fillId="43" borderId="11" xfId="0" applyFont="1" applyFill="1" applyBorder="1" applyAlignment="1">
      <alignment wrapText="1"/>
    </xf>
    <xf numFmtId="1" fontId="2" fillId="41" borderId="11" xfId="0" applyNumberFormat="1" applyFont="1" applyFill="1" applyBorder="1" applyAlignment="1">
      <alignment vertical="center" wrapText="1"/>
    </xf>
    <xf numFmtId="0" fontId="27" fillId="0" borderId="11" xfId="0" applyFont="1" applyBorder="1" applyAlignment="1">
      <alignment horizontal="center" vertical="center"/>
    </xf>
    <xf numFmtId="1" fontId="32" fillId="42" borderId="11" xfId="0" applyNumberFormat="1" applyFont="1" applyFill="1" applyBorder="1" applyAlignment="1">
      <alignment vertical="center" wrapText="1"/>
    </xf>
    <xf numFmtId="0" fontId="44" fillId="0" borderId="47" xfId="0" applyFont="1" applyFill="1" applyBorder="1" applyAlignment="1">
      <alignment horizontal="center" vertical="center" wrapText="1"/>
    </xf>
    <xf numFmtId="0" fontId="112" fillId="0" borderId="11" xfId="0" applyFont="1" applyFill="1" applyBorder="1" applyAlignment="1">
      <alignment vertical="center" wrapText="1"/>
    </xf>
    <xf numFmtId="0" fontId="0" fillId="0" borderId="58" xfId="0" applyFill="1" applyBorder="1" applyAlignment="1">
      <alignment/>
    </xf>
    <xf numFmtId="0" fontId="0" fillId="40" borderId="22" xfId="0" applyFill="1" applyBorder="1" applyAlignment="1">
      <alignment/>
    </xf>
    <xf numFmtId="0" fontId="0" fillId="40" borderId="28" xfId="0" applyFill="1" applyBorder="1" applyAlignment="1">
      <alignment/>
    </xf>
    <xf numFmtId="0" fontId="0" fillId="40" borderId="22" xfId="0" applyFill="1" applyBorder="1" applyAlignment="1">
      <alignment vertical="center"/>
    </xf>
    <xf numFmtId="0" fontId="114" fillId="40" borderId="62" xfId="0" applyFont="1" applyFill="1" applyBorder="1" applyAlignment="1">
      <alignment vertical="center"/>
    </xf>
    <xf numFmtId="0" fontId="0" fillId="0" borderId="59" xfId="0" applyFill="1" applyBorder="1" applyAlignment="1">
      <alignment/>
    </xf>
    <xf numFmtId="0" fontId="111" fillId="0" borderId="11" xfId="0" applyFont="1" applyFill="1" applyBorder="1" applyAlignment="1">
      <alignment vertical="center" wrapText="1"/>
    </xf>
    <xf numFmtId="0" fontId="9" fillId="0" borderId="21" xfId="0" applyFont="1" applyFill="1" applyBorder="1" applyAlignment="1">
      <alignment vertical="center" wrapText="1"/>
    </xf>
    <xf numFmtId="0" fontId="0" fillId="0" borderId="22" xfId="0" applyBorder="1" applyAlignment="1">
      <alignment/>
    </xf>
    <xf numFmtId="0" fontId="111" fillId="0" borderId="22" xfId="0" applyFont="1" applyFill="1" applyBorder="1" applyAlignment="1">
      <alignment vertical="center" wrapText="1"/>
    </xf>
    <xf numFmtId="1" fontId="32" fillId="45" borderId="11" xfId="0" applyNumberFormat="1" applyFont="1" applyFill="1" applyBorder="1" applyAlignment="1">
      <alignment vertical="center" wrapText="1"/>
    </xf>
    <xf numFmtId="0" fontId="27" fillId="45" borderId="11" xfId="0" applyFont="1" applyFill="1" applyBorder="1" applyAlignment="1">
      <alignment vertical="center" wrapText="1"/>
    </xf>
    <xf numFmtId="0" fontId="32" fillId="45" borderId="11" xfId="0" applyFont="1" applyFill="1" applyBorder="1" applyAlignment="1">
      <alignment vertical="center"/>
    </xf>
    <xf numFmtId="0" fontId="113" fillId="45" borderId="11" xfId="0" applyFont="1" applyFill="1" applyBorder="1" applyAlignment="1">
      <alignment vertical="center" wrapText="1"/>
    </xf>
    <xf numFmtId="0" fontId="111" fillId="42" borderId="11" xfId="0" applyFont="1" applyFill="1" applyBorder="1" applyAlignment="1">
      <alignment/>
    </xf>
    <xf numFmtId="0" fontId="32" fillId="9" borderId="11" xfId="0" applyFont="1" applyFill="1" applyBorder="1" applyAlignment="1">
      <alignment vertical="center"/>
    </xf>
    <xf numFmtId="0" fontId="113" fillId="47" borderId="11" xfId="0" applyFont="1" applyFill="1" applyBorder="1" applyAlignment="1">
      <alignment vertical="center" wrapText="1"/>
    </xf>
    <xf numFmtId="0" fontId="19" fillId="47" borderId="11" xfId="0" applyFont="1" applyFill="1" applyBorder="1" applyAlignment="1">
      <alignment vertical="center"/>
    </xf>
    <xf numFmtId="0" fontId="32" fillId="47" borderId="11" xfId="0" applyFont="1" applyFill="1" applyBorder="1" applyAlignment="1">
      <alignment vertical="center" wrapText="1"/>
    </xf>
    <xf numFmtId="0" fontId="111" fillId="47" borderId="11" xfId="0" applyFont="1" applyFill="1" applyBorder="1" applyAlignment="1">
      <alignment/>
    </xf>
    <xf numFmtId="0" fontId="5" fillId="11" borderId="11" xfId="0" applyFont="1" applyFill="1" applyBorder="1" applyAlignment="1">
      <alignment horizontal="center" vertical="center"/>
    </xf>
    <xf numFmtId="172" fontId="5" fillId="11" borderId="11" xfId="0" applyNumberFormat="1" applyFont="1" applyFill="1" applyBorder="1" applyAlignment="1">
      <alignment horizontal="center" vertical="center"/>
    </xf>
    <xf numFmtId="0" fontId="115" fillId="0" borderId="63" xfId="0" applyFont="1" applyFill="1" applyBorder="1" applyAlignment="1">
      <alignment vertical="center" wrapText="1"/>
    </xf>
    <xf numFmtId="172" fontId="5" fillId="37" borderId="0" xfId="0" applyNumberFormat="1" applyFont="1" applyFill="1" applyBorder="1" applyAlignment="1">
      <alignment horizontal="center" vertical="center"/>
    </xf>
    <xf numFmtId="0" fontId="19" fillId="0" borderId="11" xfId="0" applyFont="1" applyBorder="1" applyAlignment="1">
      <alignment vertical="center"/>
    </xf>
    <xf numFmtId="0" fontId="9" fillId="0" borderId="11" xfId="0" applyFont="1" applyFill="1" applyBorder="1" applyAlignment="1">
      <alignment horizontal="center" vertical="center" wrapText="1"/>
    </xf>
    <xf numFmtId="0" fontId="19" fillId="0" borderId="14" xfId="0" applyFont="1" applyFill="1" applyBorder="1" applyAlignment="1">
      <alignment vertical="center"/>
    </xf>
    <xf numFmtId="0" fontId="19" fillId="0" borderId="46" xfId="0" applyFont="1" applyBorder="1" applyAlignment="1">
      <alignment vertical="center"/>
    </xf>
    <xf numFmtId="0" fontId="19" fillId="0" borderId="46" xfId="0" applyFont="1" applyFill="1" applyBorder="1" applyAlignment="1">
      <alignment vertical="center"/>
    </xf>
    <xf numFmtId="1" fontId="9" fillId="0" borderId="11" xfId="0" applyNumberFormat="1" applyFont="1" applyFill="1" applyBorder="1" applyAlignment="1">
      <alignment vertical="center" wrapText="1"/>
    </xf>
    <xf numFmtId="0" fontId="5" fillId="36" borderId="13" xfId="0" applyFont="1" applyFill="1" applyBorder="1" applyAlignment="1">
      <alignment horizontal="center" vertical="center"/>
    </xf>
    <xf numFmtId="0" fontId="27" fillId="0" borderId="28" xfId="0" applyFont="1" applyBorder="1" applyAlignment="1">
      <alignment horizontal="center" vertical="center"/>
    </xf>
    <xf numFmtId="0" fontId="17" fillId="0" borderId="0" xfId="0" applyFont="1" applyFill="1" applyAlignment="1">
      <alignment horizontal="center" vertical="top"/>
    </xf>
    <xf numFmtId="0" fontId="16" fillId="0" borderId="0" xfId="0" applyFont="1" applyFill="1" applyAlignment="1">
      <alignment horizontal="center"/>
    </xf>
    <xf numFmtId="0" fontId="35" fillId="0" borderId="0" xfId="0" applyFont="1" applyFill="1" applyBorder="1" applyAlignment="1">
      <alignment horizontal="center"/>
    </xf>
    <xf numFmtId="0" fontId="5" fillId="0" borderId="64"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4"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4" fillId="0" borderId="11" xfId="0" applyFont="1" applyFill="1" applyBorder="1" applyAlignment="1">
      <alignment horizontal="center" vertical="center" textRotation="90" wrapText="1"/>
    </xf>
    <xf numFmtId="0" fontId="5" fillId="0" borderId="46"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46"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7" xfId="0" applyFont="1" applyFill="1" applyBorder="1" applyAlignment="1">
      <alignment horizontal="center" vertical="center"/>
    </xf>
    <xf numFmtId="0" fontId="4" fillId="0" borderId="11" xfId="0" applyFont="1" applyFill="1" applyBorder="1" applyAlignment="1">
      <alignment horizontal="center" vertical="center" textRotation="90" wrapText="1"/>
    </xf>
    <xf numFmtId="0" fontId="5" fillId="0" borderId="11" xfId="0" applyFont="1" applyFill="1" applyBorder="1" applyAlignment="1">
      <alignment horizontal="center" vertical="center"/>
    </xf>
    <xf numFmtId="0" fontId="56" fillId="0" borderId="46" xfId="66" applyFont="1" applyFill="1" applyBorder="1" applyAlignment="1">
      <alignment horizontal="center" vertical="center" wrapText="1"/>
      <protection/>
    </xf>
    <xf numFmtId="0" fontId="56" fillId="0" borderId="63" xfId="66" applyFont="1" applyFill="1" applyBorder="1" applyAlignment="1">
      <alignment horizontal="center" vertical="center" wrapText="1"/>
      <protection/>
    </xf>
    <xf numFmtId="0" fontId="56" fillId="0" borderId="67" xfId="66" applyFont="1" applyFill="1" applyBorder="1" applyAlignment="1">
      <alignment horizontal="center" vertical="center" wrapText="1"/>
      <protection/>
    </xf>
    <xf numFmtId="0" fontId="56" fillId="0" borderId="11" xfId="66" applyFont="1" applyFill="1" applyBorder="1" applyAlignment="1">
      <alignment horizontal="center" vertical="center"/>
      <protection/>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6" fillId="0" borderId="14" xfId="66" applyFont="1" applyFill="1" applyBorder="1" applyAlignment="1">
      <alignment horizontal="center" vertical="center"/>
      <protection/>
    </xf>
    <xf numFmtId="0" fontId="5" fillId="36" borderId="31"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36" xfId="0" applyFont="1" applyFill="1" applyBorder="1" applyAlignment="1">
      <alignment horizontal="center" vertical="center"/>
    </xf>
    <xf numFmtId="0" fontId="5" fillId="36" borderId="42" xfId="0" applyFont="1" applyFill="1" applyBorder="1" applyAlignment="1">
      <alignment horizontal="center" vertical="center"/>
    </xf>
    <xf numFmtId="0" fontId="5"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 fillId="36" borderId="13"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13" xfId="0" applyNumberFormat="1"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2"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72" fontId="45" fillId="36" borderId="13" xfId="0" applyNumberFormat="1" applyFont="1" applyFill="1" applyBorder="1" applyAlignment="1">
      <alignment horizontal="center" vertical="center"/>
    </xf>
    <xf numFmtId="172" fontId="45" fillId="36" borderId="11" xfId="0" applyNumberFormat="1" applyFont="1" applyFill="1" applyBorder="1" applyAlignment="1">
      <alignment horizontal="center" vertical="center"/>
    </xf>
    <xf numFmtId="172" fontId="45" fillId="36" borderId="22" xfId="0" applyNumberFormat="1" applyFont="1" applyFill="1" applyBorder="1" applyAlignment="1">
      <alignment horizontal="center" vertical="center"/>
    </xf>
    <xf numFmtId="172" fontId="45" fillId="36" borderId="23" xfId="0" applyNumberFormat="1" applyFont="1" applyFill="1" applyBorder="1" applyAlignment="1">
      <alignment horizontal="center" vertical="center"/>
    </xf>
    <xf numFmtId="1" fontId="5" fillId="36" borderId="1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2"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35"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39"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37" borderId="31" xfId="0" applyFont="1" applyFill="1" applyBorder="1" applyAlignment="1">
      <alignment horizontal="center" vertical="center"/>
    </xf>
    <xf numFmtId="0" fontId="5" fillId="37" borderId="30" xfId="0" applyFont="1" applyFill="1" applyBorder="1" applyAlignment="1">
      <alignment horizontal="center" vertical="center"/>
    </xf>
    <xf numFmtId="0" fontId="5" fillId="37" borderId="42" xfId="0" applyFont="1" applyFill="1" applyBorder="1" applyAlignment="1">
      <alignment horizontal="center" vertical="center"/>
    </xf>
    <xf numFmtId="0" fontId="5" fillId="37" borderId="48" xfId="0" applyFont="1" applyFill="1" applyBorder="1" applyAlignment="1">
      <alignment horizontal="center" vertical="center" wrapText="1"/>
    </xf>
    <xf numFmtId="0" fontId="5" fillId="37" borderId="47" xfId="0" applyFont="1" applyFill="1" applyBorder="1" applyAlignment="1">
      <alignment horizontal="center" vertical="center" wrapText="1"/>
    </xf>
    <xf numFmtId="0" fontId="5" fillId="37" borderId="52"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23" xfId="0" applyFont="1" applyFill="1" applyBorder="1" applyAlignment="1">
      <alignment horizontal="center" vertical="center"/>
    </xf>
    <xf numFmtId="172" fontId="5" fillId="37" borderId="13" xfId="0" applyNumberFormat="1" applyFont="1" applyFill="1" applyBorder="1" applyAlignment="1">
      <alignment horizontal="center" vertical="center"/>
    </xf>
    <xf numFmtId="172" fontId="5" fillId="37" borderId="11" xfId="0" applyNumberFormat="1" applyFont="1" applyFill="1" applyBorder="1" applyAlignment="1">
      <alignment horizontal="center" vertical="center"/>
    </xf>
    <xf numFmtId="172" fontId="5" fillId="37" borderId="23" xfId="0" applyNumberFormat="1" applyFont="1" applyFill="1" applyBorder="1" applyAlignment="1">
      <alignment horizontal="center" vertical="center"/>
    </xf>
    <xf numFmtId="1" fontId="5" fillId="37" borderId="13" xfId="0" applyNumberFormat="1" applyFont="1" applyFill="1" applyBorder="1" applyAlignment="1">
      <alignment horizontal="center" vertical="center"/>
    </xf>
    <xf numFmtId="1" fontId="5" fillId="37" borderId="11" xfId="0" applyNumberFormat="1" applyFont="1" applyFill="1" applyBorder="1" applyAlignment="1">
      <alignment horizontal="center" vertical="center"/>
    </xf>
    <xf numFmtId="1" fontId="5" fillId="37" borderId="23" xfId="0" applyNumberFormat="1" applyFont="1" applyFill="1" applyBorder="1" applyAlignment="1">
      <alignment horizontal="center" vertical="center"/>
    </xf>
    <xf numFmtId="172" fontId="5" fillId="37" borderId="35" xfId="0" applyNumberFormat="1" applyFont="1" applyFill="1" applyBorder="1" applyAlignment="1">
      <alignment horizontal="center" vertical="center"/>
    </xf>
    <xf numFmtId="172" fontId="5" fillId="37" borderId="14" xfId="0" applyNumberFormat="1" applyFont="1" applyFill="1" applyBorder="1" applyAlignment="1">
      <alignment horizontal="center" vertical="center"/>
    </xf>
    <xf numFmtId="172" fontId="5" fillId="37" borderId="24" xfId="0" applyNumberFormat="1" applyFont="1" applyFill="1" applyBorder="1" applyAlignment="1">
      <alignment horizontal="center" vertical="center"/>
    </xf>
    <xf numFmtId="0" fontId="5" fillId="38" borderId="49" xfId="0" applyFont="1" applyFill="1" applyBorder="1" applyAlignment="1">
      <alignment horizontal="center" vertical="center"/>
    </xf>
    <xf numFmtId="0" fontId="5" fillId="38" borderId="30" xfId="0" applyFont="1" applyFill="1" applyBorder="1" applyAlignment="1">
      <alignment horizontal="center" vertical="center"/>
    </xf>
    <xf numFmtId="0" fontId="5" fillId="38" borderId="42" xfId="0" applyFont="1" applyFill="1" applyBorder="1" applyAlignment="1">
      <alignment horizontal="center" vertical="center"/>
    </xf>
    <xf numFmtId="0" fontId="5" fillId="8" borderId="47" xfId="0" applyFont="1" applyFill="1" applyBorder="1" applyAlignment="1">
      <alignment horizontal="center" vertical="center" wrapText="1"/>
    </xf>
    <xf numFmtId="0" fontId="5" fillId="8" borderId="52" xfId="0" applyFont="1" applyFill="1" applyBorder="1" applyAlignment="1">
      <alignment horizontal="center" vertical="center" wrapText="1"/>
    </xf>
    <xf numFmtId="0" fontId="5" fillId="8" borderId="48" xfId="0" applyFont="1" applyFill="1" applyBorder="1" applyAlignment="1">
      <alignment horizontal="center" vertical="center"/>
    </xf>
    <xf numFmtId="0" fontId="5" fillId="8" borderId="47"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23" xfId="0" applyFont="1" applyFill="1" applyBorder="1" applyAlignment="1">
      <alignment horizontal="center" vertical="center"/>
    </xf>
    <xf numFmtId="172" fontId="5" fillId="8" borderId="48" xfId="0" applyNumberFormat="1" applyFont="1" applyFill="1" applyBorder="1" applyAlignment="1">
      <alignment horizontal="center" vertical="center"/>
    </xf>
    <xf numFmtId="172" fontId="5" fillId="8" borderId="47" xfId="0" applyNumberFormat="1" applyFont="1" applyFill="1" applyBorder="1" applyAlignment="1">
      <alignment horizontal="center" vertical="center"/>
    </xf>
    <xf numFmtId="172" fontId="5" fillId="8" borderId="52" xfId="0" applyNumberFormat="1" applyFont="1" applyFill="1" applyBorder="1" applyAlignment="1">
      <alignment horizontal="center" vertical="center"/>
    </xf>
    <xf numFmtId="172" fontId="5" fillId="8" borderId="21" xfId="0" applyNumberFormat="1" applyFont="1" applyFill="1" applyBorder="1" applyAlignment="1">
      <alignment horizontal="center" vertical="center"/>
    </xf>
    <xf numFmtId="172" fontId="5" fillId="8" borderId="11" xfId="0" applyNumberFormat="1" applyFont="1" applyFill="1" applyBorder="1" applyAlignment="1">
      <alignment horizontal="center" vertical="center"/>
    </xf>
    <xf numFmtId="172" fontId="5" fillId="8" borderId="23" xfId="0" applyNumberFormat="1" applyFont="1" applyFill="1" applyBorder="1" applyAlignment="1">
      <alignment horizontal="center" vertical="center"/>
    </xf>
    <xf numFmtId="1" fontId="5" fillId="8" borderId="2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1" fontId="5" fillId="8" borderId="23" xfId="0" applyNumberFormat="1" applyFont="1" applyFill="1" applyBorder="1" applyAlignment="1">
      <alignment horizontal="center" vertical="center"/>
    </xf>
    <xf numFmtId="172" fontId="5" fillId="8" borderId="53" xfId="0" applyNumberFormat="1" applyFont="1" applyFill="1" applyBorder="1" applyAlignment="1">
      <alignment horizontal="center" vertical="center"/>
    </xf>
    <xf numFmtId="172" fontId="5" fillId="8" borderId="14" xfId="0" applyNumberFormat="1" applyFont="1" applyFill="1" applyBorder="1" applyAlignment="1">
      <alignment horizontal="center" vertical="center"/>
    </xf>
    <xf numFmtId="172" fontId="5" fillId="8" borderId="24" xfId="0" applyNumberFormat="1" applyFont="1" applyFill="1" applyBorder="1" applyAlignment="1">
      <alignment horizontal="center" vertical="center"/>
    </xf>
    <xf numFmtId="0" fontId="5" fillId="13" borderId="31" xfId="0" applyFont="1" applyFill="1" applyBorder="1" applyAlignment="1">
      <alignment horizontal="center" vertical="center"/>
    </xf>
    <xf numFmtId="0" fontId="5" fillId="13" borderId="30" xfId="0" applyFont="1" applyFill="1" applyBorder="1" applyAlignment="1">
      <alignment horizontal="center" vertical="center"/>
    </xf>
    <xf numFmtId="0" fontId="5" fillId="13" borderId="42"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23" xfId="0" applyFont="1" applyFill="1" applyBorder="1" applyAlignment="1">
      <alignment horizontal="center" vertical="center"/>
    </xf>
    <xf numFmtId="172" fontId="5" fillId="13" borderId="13" xfId="0" applyNumberFormat="1" applyFont="1" applyFill="1" applyBorder="1" applyAlignment="1">
      <alignment horizontal="center" vertical="center"/>
    </xf>
    <xf numFmtId="172" fontId="5" fillId="13" borderId="11" xfId="0" applyNumberFormat="1" applyFont="1" applyFill="1" applyBorder="1" applyAlignment="1">
      <alignment horizontal="center" vertical="center"/>
    </xf>
    <xf numFmtId="172" fontId="5" fillId="13" borderId="23" xfId="0" applyNumberFormat="1" applyFont="1" applyFill="1" applyBorder="1" applyAlignment="1">
      <alignment horizontal="center" vertical="center"/>
    </xf>
    <xf numFmtId="172" fontId="45" fillId="13" borderId="13" xfId="0" applyNumberFormat="1" applyFont="1" applyFill="1" applyBorder="1" applyAlignment="1">
      <alignment horizontal="center" vertical="center"/>
    </xf>
    <xf numFmtId="172" fontId="45" fillId="13" borderId="11" xfId="0" applyNumberFormat="1" applyFont="1" applyFill="1" applyBorder="1" applyAlignment="1">
      <alignment horizontal="center" vertical="center"/>
    </xf>
    <xf numFmtId="172" fontId="45" fillId="13" borderId="23" xfId="0" applyNumberFormat="1" applyFont="1" applyFill="1" applyBorder="1" applyAlignment="1">
      <alignment horizontal="center" vertical="center"/>
    </xf>
    <xf numFmtId="1" fontId="5" fillId="13" borderId="13"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172" fontId="5" fillId="13" borderId="35" xfId="0" applyNumberFormat="1" applyFont="1" applyFill="1" applyBorder="1" applyAlignment="1">
      <alignment horizontal="center" vertical="center"/>
    </xf>
    <xf numFmtId="172" fontId="5" fillId="13" borderId="53" xfId="0" applyNumberFormat="1" applyFont="1" applyFill="1" applyBorder="1" applyAlignment="1">
      <alignment horizontal="center" vertical="center"/>
    </xf>
    <xf numFmtId="172" fontId="5" fillId="13" borderId="14" xfId="0" applyNumberFormat="1" applyFont="1" applyFill="1" applyBorder="1" applyAlignment="1">
      <alignment horizontal="center" vertical="center"/>
    </xf>
    <xf numFmtId="172" fontId="5" fillId="13" borderId="24" xfId="0" applyNumberFormat="1" applyFont="1" applyFill="1" applyBorder="1" applyAlignment="1">
      <alignment horizontal="center" vertical="center"/>
    </xf>
    <xf numFmtId="0" fontId="5" fillId="36" borderId="48" xfId="0" applyFont="1" applyFill="1" applyBorder="1" applyAlignment="1">
      <alignment horizontal="center" vertical="center" wrapText="1"/>
    </xf>
    <xf numFmtId="0" fontId="5" fillId="36" borderId="47" xfId="0" applyFont="1" applyFill="1" applyBorder="1" applyAlignment="1">
      <alignment horizontal="center" vertical="center" wrapText="1"/>
    </xf>
    <xf numFmtId="172" fontId="5" fillId="36" borderId="48" xfId="0" applyNumberFormat="1" applyFont="1" applyFill="1" applyBorder="1" applyAlignment="1">
      <alignment horizontal="center" vertical="center"/>
    </xf>
    <xf numFmtId="172" fontId="5" fillId="36" borderId="47" xfId="0" applyNumberFormat="1" applyFont="1" applyFill="1" applyBorder="1" applyAlignment="1">
      <alignment horizontal="center" vertical="center"/>
    </xf>
    <xf numFmtId="172" fontId="5" fillId="36" borderId="52" xfId="0" applyNumberFormat="1" applyFont="1" applyFill="1" applyBorder="1" applyAlignment="1">
      <alignment horizontal="center" vertical="center"/>
    </xf>
    <xf numFmtId="0" fontId="5" fillId="38" borderId="31"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48" xfId="0" applyNumberFormat="1" applyFont="1" applyFill="1" applyBorder="1" applyAlignment="1">
      <alignment horizontal="center" vertical="center"/>
    </xf>
    <xf numFmtId="172" fontId="5" fillId="38" borderId="47" xfId="0" applyNumberFormat="1" applyFont="1" applyFill="1" applyBorder="1" applyAlignment="1">
      <alignment horizontal="center" vertical="center"/>
    </xf>
    <xf numFmtId="172" fontId="5" fillId="38" borderId="52" xfId="0" applyNumberFormat="1"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0" fontId="5" fillId="38" borderId="23" xfId="0" applyNumberFormat="1" applyFont="1" applyFill="1" applyBorder="1" applyAlignment="1">
      <alignment horizontal="center" vertical="center"/>
    </xf>
    <xf numFmtId="172" fontId="5" fillId="38" borderId="35"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11" borderId="31" xfId="0" applyFont="1" applyFill="1" applyBorder="1" applyAlignment="1">
      <alignment horizontal="center" vertical="center"/>
    </xf>
    <xf numFmtId="0" fontId="5" fillId="11" borderId="30" xfId="0" applyFont="1" applyFill="1" applyBorder="1" applyAlignment="1">
      <alignment horizontal="center" vertical="center"/>
    </xf>
    <xf numFmtId="0" fontId="5" fillId="11" borderId="42" xfId="0" applyFont="1" applyFill="1" applyBorder="1" applyAlignment="1">
      <alignment horizontal="center" vertical="center"/>
    </xf>
    <xf numFmtId="0" fontId="5" fillId="11" borderId="48" xfId="0" applyFont="1" applyFill="1" applyBorder="1" applyAlignment="1">
      <alignment horizontal="center" vertical="center" wrapText="1"/>
    </xf>
    <xf numFmtId="0" fontId="5" fillId="11" borderId="47" xfId="0" applyFont="1" applyFill="1" applyBorder="1" applyAlignment="1">
      <alignment horizontal="center" vertical="center" wrapText="1"/>
    </xf>
    <xf numFmtId="0" fontId="5" fillId="11" borderId="11" xfId="0" applyFont="1" applyFill="1" applyBorder="1" applyAlignment="1">
      <alignment horizontal="center" vertical="center"/>
    </xf>
    <xf numFmtId="0" fontId="5" fillId="11"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8"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56" xfId="0"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72" fontId="5" fillId="0" borderId="35"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8" fillId="0" borderId="0" xfId="0" applyFont="1" applyFill="1" applyAlignment="1">
      <alignment horizontal="center"/>
    </xf>
    <xf numFmtId="172" fontId="5" fillId="11" borderId="11" xfId="0" applyNumberFormat="1" applyFont="1" applyFill="1" applyBorder="1" applyAlignment="1">
      <alignment horizontal="center" vertical="center"/>
    </xf>
    <xf numFmtId="172" fontId="5" fillId="11" borderId="23" xfId="0" applyNumberFormat="1" applyFont="1" applyFill="1" applyBorder="1" applyAlignment="1">
      <alignment horizontal="center" vertical="center"/>
    </xf>
    <xf numFmtId="1" fontId="5" fillId="11" borderId="11" xfId="0" applyNumberFormat="1" applyFont="1" applyFill="1" applyBorder="1" applyAlignment="1">
      <alignment horizontal="center" vertical="center"/>
    </xf>
    <xf numFmtId="1" fontId="5" fillId="11" borderId="23" xfId="0" applyNumberFormat="1" applyFont="1" applyFill="1" applyBorder="1" applyAlignment="1">
      <alignment horizontal="center" vertical="center"/>
    </xf>
    <xf numFmtId="172" fontId="5" fillId="11" borderId="14" xfId="0" applyNumberFormat="1" applyFont="1" applyFill="1" applyBorder="1" applyAlignment="1">
      <alignment horizontal="center" vertical="center"/>
    </xf>
    <xf numFmtId="172" fontId="5" fillId="11" borderId="24"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0" fontId="120" fillId="0" borderId="0" xfId="0" applyFont="1" applyFill="1" applyAlignment="1">
      <alignment horizontal="center"/>
    </xf>
    <xf numFmtId="0" fontId="5" fillId="0" borderId="15" xfId="0" applyFont="1" applyFill="1" applyBorder="1" applyAlignment="1">
      <alignment horizontal="center" vertical="center" wrapText="1"/>
    </xf>
    <xf numFmtId="0" fontId="5" fillId="38" borderId="48" xfId="0" applyFont="1" applyFill="1" applyBorder="1" applyAlignment="1">
      <alignment horizontal="center" vertical="center"/>
    </xf>
    <xf numFmtId="0" fontId="5" fillId="38" borderId="47" xfId="0" applyFont="1" applyFill="1" applyBorder="1" applyAlignment="1">
      <alignment horizontal="center" vertical="center"/>
    </xf>
    <xf numFmtId="0" fontId="5" fillId="38" borderId="21" xfId="0" applyFont="1" applyFill="1" applyBorder="1" applyAlignment="1">
      <alignment horizontal="center" vertical="center"/>
    </xf>
    <xf numFmtId="0" fontId="5" fillId="11" borderId="13"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11" borderId="13" xfId="0" applyFont="1" applyFill="1" applyBorder="1" applyAlignment="1">
      <alignment horizontal="center" vertical="center"/>
    </xf>
    <xf numFmtId="0" fontId="5" fillId="8" borderId="49" xfId="0" applyFont="1" applyFill="1" applyBorder="1" applyAlignment="1">
      <alignment horizontal="center" vertical="center"/>
    </xf>
    <xf numFmtId="0" fontId="5" fillId="8" borderId="30" xfId="0" applyFont="1" applyFill="1" applyBorder="1" applyAlignment="1">
      <alignment horizontal="center" vertical="center"/>
    </xf>
    <xf numFmtId="0" fontId="5" fillId="8" borderId="42" xfId="0" applyFont="1" applyFill="1" applyBorder="1" applyAlignment="1">
      <alignment horizontal="center" vertical="center"/>
    </xf>
    <xf numFmtId="0" fontId="5" fillId="37" borderId="13"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23" xfId="0" applyFont="1" applyFill="1" applyBorder="1" applyAlignment="1">
      <alignment horizontal="center" vertical="center" wrapText="1"/>
    </xf>
    <xf numFmtId="172" fontId="5" fillId="11" borderId="13" xfId="0" applyNumberFormat="1" applyFont="1" applyFill="1" applyBorder="1" applyAlignment="1">
      <alignment horizontal="center" vertical="center"/>
    </xf>
    <xf numFmtId="1" fontId="5" fillId="11" borderId="13" xfId="0" applyNumberFormat="1" applyFont="1" applyFill="1" applyBorder="1" applyAlignment="1">
      <alignment horizontal="center" vertical="center"/>
    </xf>
    <xf numFmtId="172" fontId="5" fillId="11" borderId="35" xfId="0" applyNumberFormat="1"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52" xfId="0" applyFont="1" applyFill="1" applyBorder="1" applyAlignment="1">
      <alignment horizontal="center" vertical="center" wrapText="1"/>
    </xf>
    <xf numFmtId="172" fontId="5" fillId="0" borderId="22" xfId="0" applyNumberFormat="1" applyFont="1" applyFill="1" applyBorder="1" applyAlignment="1">
      <alignment horizontal="center" vertical="center"/>
    </xf>
    <xf numFmtId="172" fontId="5" fillId="0" borderId="23" xfId="0" applyNumberFormat="1" applyFont="1" applyFill="1" applyBorder="1" applyAlignment="1">
      <alignment horizontal="center" vertical="center"/>
    </xf>
    <xf numFmtId="1" fontId="5" fillId="0" borderId="23" xfId="0" applyNumberFormat="1" applyFont="1" applyFill="1" applyBorder="1" applyAlignment="1">
      <alignment horizontal="center" vertical="center"/>
    </xf>
    <xf numFmtId="172" fontId="5" fillId="0" borderId="21" xfId="0" applyNumberFormat="1" applyFont="1" applyFill="1" applyBorder="1" applyAlignment="1">
      <alignment horizontal="center" vertical="center"/>
    </xf>
    <xf numFmtId="172" fontId="5" fillId="0" borderId="47" xfId="0" applyNumberFormat="1" applyFont="1" applyFill="1" applyBorder="1" applyAlignment="1">
      <alignment horizontal="center" vertical="center"/>
    </xf>
    <xf numFmtId="172" fontId="5" fillId="0" borderId="39" xfId="0" applyNumberFormat="1" applyFont="1" applyFill="1" applyBorder="1" applyAlignment="1">
      <alignment horizontal="center" vertical="center"/>
    </xf>
    <xf numFmtId="172" fontId="5" fillId="0" borderId="24" xfId="0" applyNumberFormat="1" applyFont="1" applyFill="1" applyBorder="1" applyAlignment="1">
      <alignment horizontal="center" vertical="center"/>
    </xf>
    <xf numFmtId="1" fontId="5" fillId="0" borderId="22" xfId="0" applyNumberFormat="1" applyFont="1" applyFill="1" applyBorder="1" applyAlignment="1">
      <alignment horizontal="center" vertical="center"/>
    </xf>
    <xf numFmtId="172" fontId="5" fillId="0" borderId="53"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1" fontId="5" fillId="0" borderId="47" xfId="0" applyNumberFormat="1" applyFont="1" applyFill="1" applyBorder="1" applyAlignment="1">
      <alignment horizontal="center" vertical="center"/>
    </xf>
    <xf numFmtId="172" fontId="45" fillId="0" borderId="13" xfId="0" applyNumberFormat="1" applyFont="1" applyFill="1" applyBorder="1" applyAlignment="1">
      <alignment horizontal="center" vertical="center"/>
    </xf>
    <xf numFmtId="172" fontId="45" fillId="0" borderId="11" xfId="0" applyNumberFormat="1" applyFont="1" applyFill="1" applyBorder="1" applyAlignment="1">
      <alignment horizontal="center" vertical="center"/>
    </xf>
    <xf numFmtId="0" fontId="5" fillId="0" borderId="36" xfId="0"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172" fontId="45" fillId="0" borderId="21" xfId="0" applyNumberFormat="1" applyFont="1" applyFill="1" applyBorder="1" applyAlignment="1">
      <alignment horizontal="center" vertical="center"/>
    </xf>
    <xf numFmtId="172" fontId="45" fillId="0" borderId="22" xfId="0" applyNumberFormat="1" applyFont="1" applyFill="1" applyBorder="1" applyAlignment="1">
      <alignment horizontal="center" vertical="center"/>
    </xf>
    <xf numFmtId="172" fontId="45" fillId="0" borderId="23" xfId="0" applyNumberFormat="1" applyFont="1" applyFill="1" applyBorder="1" applyAlignment="1">
      <alignment horizontal="center" vertical="center"/>
    </xf>
    <xf numFmtId="0" fontId="5" fillId="0" borderId="52" xfId="0" applyFont="1" applyFill="1" applyBorder="1" applyAlignment="1">
      <alignment horizontal="center" vertical="center"/>
    </xf>
    <xf numFmtId="172" fontId="5" fillId="0" borderId="71"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1" xfId="0" applyFont="1" applyFill="1" applyBorder="1" applyAlignment="1">
      <alignment horizontal="center" vertical="center" wrapText="1"/>
    </xf>
    <xf numFmtId="172" fontId="5" fillId="0" borderId="52" xfId="0" applyNumberFormat="1" applyFont="1" applyFill="1" applyBorder="1" applyAlignment="1">
      <alignment horizontal="center" vertical="center"/>
    </xf>
    <xf numFmtId="172" fontId="5" fillId="0" borderId="48" xfId="0" applyNumberFormat="1" applyFont="1" applyFill="1" applyBorder="1" applyAlignment="1">
      <alignment horizontal="center" vertical="center"/>
    </xf>
    <xf numFmtId="0" fontId="35" fillId="0" borderId="72"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72" xfId="0" applyFont="1" applyFill="1" applyBorder="1" applyAlignment="1">
      <alignment horizontal="center" wrapText="1"/>
    </xf>
    <xf numFmtId="0" fontId="35" fillId="0" borderId="21" xfId="0" applyFont="1" applyFill="1" applyBorder="1" applyAlignment="1">
      <alignment horizontal="center" wrapText="1"/>
    </xf>
    <xf numFmtId="0" fontId="35" fillId="0" borderId="46" xfId="0" applyFont="1" applyBorder="1" applyAlignment="1">
      <alignment horizontal="center"/>
    </xf>
    <xf numFmtId="0" fontId="35" fillId="0" borderId="63" xfId="0" applyFont="1" applyBorder="1" applyAlignment="1">
      <alignment horizontal="center"/>
    </xf>
    <xf numFmtId="0" fontId="35" fillId="0" borderId="67" xfId="0" applyFont="1" applyBorder="1" applyAlignment="1">
      <alignment horizontal="center"/>
    </xf>
    <xf numFmtId="0" fontId="35" fillId="0" borderId="29" xfId="0" applyFont="1" applyBorder="1" applyAlignment="1">
      <alignment horizontal="center"/>
    </xf>
    <xf numFmtId="0" fontId="35" fillId="0" borderId="73" xfId="0" applyFont="1" applyBorder="1" applyAlignment="1">
      <alignment horizontal="center"/>
    </xf>
    <xf numFmtId="0" fontId="35" fillId="0" borderId="74" xfId="0" applyFont="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5" fillId="0" borderId="75" xfId="0" applyFont="1" applyFill="1" applyBorder="1" applyAlignment="1">
      <alignment horizontal="center" vertical="center"/>
    </xf>
    <xf numFmtId="0" fontId="35" fillId="0" borderId="76" xfId="0" applyFont="1" applyFill="1" applyBorder="1" applyAlignment="1">
      <alignment horizontal="center" vertical="center"/>
    </xf>
    <xf numFmtId="0" fontId="32" fillId="0" borderId="77" xfId="0" applyFont="1" applyBorder="1" applyAlignment="1">
      <alignment horizontal="center" vertical="center"/>
    </xf>
    <xf numFmtId="0" fontId="32" fillId="0" borderId="49" xfId="0" applyFont="1" applyBorder="1" applyAlignment="1">
      <alignment horizontal="center" vertical="center"/>
    </xf>
    <xf numFmtId="0" fontId="35" fillId="0" borderId="15" xfId="0" applyFont="1" applyBorder="1" applyAlignment="1">
      <alignment horizontal="center"/>
    </xf>
    <xf numFmtId="0" fontId="35" fillId="0" borderId="16" xfId="0" applyFont="1" applyBorder="1" applyAlignment="1">
      <alignment horizontal="center"/>
    </xf>
    <xf numFmtId="0" fontId="32" fillId="0" borderId="0" xfId="0" applyFont="1" applyBorder="1" applyAlignment="1">
      <alignment horizontal="center"/>
    </xf>
    <xf numFmtId="0" fontId="49" fillId="0" borderId="11" xfId="66" applyFont="1" applyBorder="1" applyAlignment="1">
      <alignment horizontal="center" vertical="center"/>
      <protection/>
    </xf>
    <xf numFmtId="0" fontId="49" fillId="0" borderId="46" xfId="66" applyFont="1" applyBorder="1" applyAlignment="1">
      <alignment horizontal="center" vertical="center"/>
      <protection/>
    </xf>
    <xf numFmtId="0" fontId="49" fillId="0" borderId="63" xfId="66" applyFont="1" applyBorder="1" applyAlignment="1">
      <alignment horizontal="center" vertical="center"/>
      <protection/>
    </xf>
    <xf numFmtId="0" fontId="49" fillId="0" borderId="67" xfId="66" applyFont="1" applyBorder="1" applyAlignment="1">
      <alignment horizontal="center" vertical="center"/>
      <protection/>
    </xf>
    <xf numFmtId="0" fontId="10" fillId="0" borderId="11" xfId="0" applyFont="1" applyFill="1" applyBorder="1" applyAlignment="1">
      <alignment horizontal="center" vertical="center" wrapText="1"/>
    </xf>
    <xf numFmtId="0" fontId="9" fillId="0" borderId="0" xfId="0" applyFont="1" applyAlignment="1">
      <alignment horizontal="center"/>
    </xf>
    <xf numFmtId="0" fontId="32" fillId="0" borderId="0" xfId="0" applyFont="1" applyAlignment="1">
      <alignment horizontal="center"/>
    </xf>
    <xf numFmtId="0" fontId="5" fillId="0" borderId="6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7" fillId="0" borderId="3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35" fillId="0" borderId="34" xfId="0" applyFont="1" applyFill="1" applyBorder="1" applyAlignment="1">
      <alignment horizontal="center" vertical="center" wrapText="1"/>
    </xf>
    <xf numFmtId="0" fontId="32" fillId="0" borderId="0" xfId="0" applyFont="1" applyFill="1" applyAlignment="1">
      <alignment horizontal="center" wrapText="1"/>
    </xf>
    <xf numFmtId="0" fontId="3" fillId="0" borderId="0" xfId="0" applyFont="1" applyFill="1" applyAlignment="1">
      <alignment horizontal="center"/>
    </xf>
    <xf numFmtId="0" fontId="35" fillId="0" borderId="75" xfId="0" applyFont="1" applyFill="1" applyBorder="1" applyAlignment="1">
      <alignment horizontal="center" vertical="center" wrapText="1"/>
    </xf>
    <xf numFmtId="0" fontId="35" fillId="0" borderId="78" xfId="0" applyFont="1" applyFill="1" applyBorder="1" applyAlignment="1">
      <alignment horizontal="center" vertical="center" wrapText="1"/>
    </xf>
    <xf numFmtId="0" fontId="35" fillId="0" borderId="76" xfId="0" applyFont="1" applyFill="1" applyBorder="1" applyAlignment="1">
      <alignment horizontal="center" vertical="center" wrapText="1"/>
    </xf>
    <xf numFmtId="0" fontId="49" fillId="0" borderId="32" xfId="66" applyFont="1" applyBorder="1" applyAlignment="1">
      <alignment horizontal="center" vertical="center"/>
      <protection/>
    </xf>
    <xf numFmtId="0" fontId="27" fillId="0" borderId="49"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Border="1" applyAlignment="1">
      <alignment horizontal="center" vertical="center" wrapText="1"/>
    </xf>
    <xf numFmtId="0" fontId="22" fillId="0" borderId="0" xfId="0" applyFont="1" applyAlignment="1">
      <alignment horizontal="center"/>
    </xf>
    <xf numFmtId="0" fontId="111" fillId="0" borderId="0" xfId="0" applyFont="1" applyAlignment="1">
      <alignment horizontal="center"/>
    </xf>
    <xf numFmtId="0" fontId="9" fillId="48" borderId="79" xfId="0" applyFont="1" applyFill="1" applyBorder="1" applyAlignment="1">
      <alignment horizontal="center" vertical="center" wrapText="1"/>
    </xf>
    <xf numFmtId="0" fontId="9" fillId="48" borderId="80" xfId="0" applyFont="1" applyFill="1" applyBorder="1" applyAlignment="1">
      <alignment horizontal="center" vertical="center" wrapText="1"/>
    </xf>
    <xf numFmtId="0" fontId="9" fillId="48" borderId="81" xfId="0" applyFont="1" applyFill="1" applyBorder="1" applyAlignment="1">
      <alignment horizontal="center" vertical="center" wrapText="1"/>
    </xf>
    <xf numFmtId="0" fontId="9" fillId="48" borderId="82" xfId="0" applyFont="1" applyFill="1" applyBorder="1" applyAlignment="1">
      <alignment horizontal="center" vertical="center" wrapText="1"/>
    </xf>
    <xf numFmtId="0" fontId="9" fillId="48" borderId="83" xfId="0" applyFont="1" applyFill="1" applyBorder="1" applyAlignment="1">
      <alignment horizontal="center" vertical="center" wrapText="1"/>
    </xf>
    <xf numFmtId="0" fontId="9" fillId="48" borderId="84" xfId="0" applyFont="1" applyFill="1" applyBorder="1" applyAlignment="1">
      <alignment horizontal="center" vertical="center" wrapText="1"/>
    </xf>
    <xf numFmtId="0" fontId="27" fillId="0" borderId="31" xfId="0" applyFont="1" applyBorder="1" applyAlignment="1">
      <alignment horizontal="center" vertical="center"/>
    </xf>
    <xf numFmtId="0" fontId="27" fillId="0" borderId="42" xfId="0" applyFont="1" applyBorder="1" applyAlignment="1">
      <alignment horizontal="center" vertical="center"/>
    </xf>
    <xf numFmtId="0" fontId="9" fillId="18" borderId="11" xfId="0" applyFont="1" applyFill="1" applyBorder="1" applyAlignment="1">
      <alignment horizontal="center" vertical="center" wrapText="1"/>
    </xf>
    <xf numFmtId="0" fontId="9" fillId="42" borderId="85" xfId="0" applyFont="1" applyFill="1" applyBorder="1" applyAlignment="1">
      <alignment horizontal="center" vertical="center" wrapText="1"/>
    </xf>
    <xf numFmtId="0" fontId="9" fillId="42" borderId="86" xfId="0" applyFont="1" applyFill="1" applyBorder="1" applyAlignment="1">
      <alignment horizontal="center" vertical="center" wrapText="1"/>
    </xf>
    <xf numFmtId="0" fontId="9" fillId="42" borderId="87" xfId="0" applyFont="1" applyFill="1" applyBorder="1" applyAlignment="1">
      <alignment horizontal="center" vertical="center" wrapText="1"/>
    </xf>
    <xf numFmtId="0" fontId="114" fillId="43" borderId="88" xfId="0" applyFont="1" applyFill="1" applyBorder="1" applyAlignment="1">
      <alignment horizontal="center" vertical="center"/>
    </xf>
    <xf numFmtId="0" fontId="114" fillId="43" borderId="89" xfId="0" applyFont="1" applyFill="1" applyBorder="1" applyAlignment="1">
      <alignment horizontal="center" vertical="center"/>
    </xf>
    <xf numFmtId="0" fontId="114" fillId="43" borderId="90" xfId="0" applyFont="1" applyFill="1" applyBorder="1" applyAlignment="1">
      <alignment horizontal="center" vertical="center"/>
    </xf>
    <xf numFmtId="0" fontId="0" fillId="34" borderId="66" xfId="0" applyFill="1" applyBorder="1" applyAlignment="1">
      <alignment horizontal="center"/>
    </xf>
    <xf numFmtId="0" fontId="0" fillId="34" borderId="63" xfId="0" applyFill="1" applyBorder="1" applyAlignment="1">
      <alignment horizontal="center"/>
    </xf>
    <xf numFmtId="0" fontId="0" fillId="34" borderId="67" xfId="0" applyFill="1" applyBorder="1" applyAlignment="1">
      <alignment horizontal="center"/>
    </xf>
    <xf numFmtId="0" fontId="32" fillId="49" borderId="28" xfId="0" applyFont="1" applyFill="1" applyBorder="1" applyAlignment="1">
      <alignment horizontal="center" vertical="center" wrapText="1"/>
    </xf>
    <xf numFmtId="0" fontId="32" fillId="49" borderId="91" xfId="0" applyFont="1" applyFill="1" applyBorder="1" applyAlignment="1">
      <alignment horizontal="center" vertical="center" wrapText="1"/>
    </xf>
    <xf numFmtId="0" fontId="32" fillId="49" borderId="92" xfId="0" applyFont="1" applyFill="1" applyBorder="1" applyAlignment="1">
      <alignment horizontal="center" vertical="center" wrapText="1"/>
    </xf>
    <xf numFmtId="0" fontId="32" fillId="49" borderId="27" xfId="0" applyFont="1" applyFill="1" applyBorder="1" applyAlignment="1">
      <alignment horizontal="center" vertical="center" wrapText="1"/>
    </xf>
    <xf numFmtId="0" fontId="32" fillId="49" borderId="93" xfId="0" applyFont="1" applyFill="1" applyBorder="1" applyAlignment="1">
      <alignment horizontal="center" vertical="center" wrapText="1"/>
    </xf>
    <xf numFmtId="0" fontId="32" fillId="49" borderId="94" xfId="0" applyFont="1" applyFill="1" applyBorder="1" applyAlignment="1">
      <alignment horizontal="center" vertical="center" wrapText="1"/>
    </xf>
    <xf numFmtId="0" fontId="32" fillId="15" borderId="11" xfId="0" applyFont="1" applyFill="1" applyBorder="1" applyAlignment="1">
      <alignment horizontal="center" vertical="center" wrapText="1"/>
    </xf>
    <xf numFmtId="0" fontId="27" fillId="0" borderId="30" xfId="0" applyFont="1" applyBorder="1" applyAlignment="1">
      <alignment horizontal="center" vertical="center"/>
    </xf>
    <xf numFmtId="0" fontId="27" fillId="0" borderId="11" xfId="0" applyFont="1" applyBorder="1" applyAlignment="1">
      <alignment horizontal="center" vertical="center"/>
    </xf>
    <xf numFmtId="0" fontId="27" fillId="0" borderId="23" xfId="0" applyFont="1" applyBorder="1" applyAlignment="1">
      <alignment horizontal="center" vertical="center"/>
    </xf>
    <xf numFmtId="0" fontId="27" fillId="0" borderId="36" xfId="0" applyFont="1" applyBorder="1" applyAlignment="1">
      <alignment horizontal="center" vertical="center"/>
    </xf>
    <xf numFmtId="0" fontId="24" fillId="0" borderId="0" xfId="0" applyFont="1" applyAlignment="1">
      <alignment horizontal="center"/>
    </xf>
    <xf numFmtId="0" fontId="27" fillId="0" borderId="64" xfId="0" applyFont="1" applyBorder="1" applyAlignment="1">
      <alignment horizontal="center" vertical="center"/>
    </xf>
    <xf numFmtId="0" fontId="27" fillId="0" borderId="34" xfId="0" applyFont="1" applyBorder="1" applyAlignment="1">
      <alignment horizontal="center" vertical="center"/>
    </xf>
    <xf numFmtId="0" fontId="11" fillId="0" borderId="0" xfId="0" applyFont="1" applyAlignment="1">
      <alignment horizontal="center"/>
    </xf>
    <xf numFmtId="0" fontId="23"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32" fillId="45" borderId="11" xfId="0" applyFont="1" applyFill="1" applyBorder="1" applyAlignment="1">
      <alignment horizontal="center" vertical="center" wrapText="1"/>
    </xf>
    <xf numFmtId="0" fontId="32" fillId="22" borderId="11" xfId="0" applyFont="1" applyFill="1" applyBorder="1" applyAlignment="1">
      <alignment horizontal="center" vertical="center" wrapText="1"/>
    </xf>
    <xf numFmtId="0" fontId="115" fillId="50" borderId="46" xfId="0" applyFont="1" applyFill="1" applyBorder="1" applyAlignment="1">
      <alignment horizontal="center" vertical="center" wrapText="1"/>
    </xf>
    <xf numFmtId="0" fontId="115" fillId="50" borderId="63" xfId="0" applyFont="1" applyFill="1" applyBorder="1" applyAlignment="1">
      <alignment horizontal="center" vertical="center" wrapText="1"/>
    </xf>
    <xf numFmtId="0" fontId="115" fillId="50" borderId="67" xfId="0" applyFont="1" applyFill="1" applyBorder="1" applyAlignment="1">
      <alignment horizontal="center" vertical="center" wrapText="1"/>
    </xf>
    <xf numFmtId="0" fontId="32" fillId="43" borderId="11" xfId="0" applyFont="1" applyFill="1" applyBorder="1" applyAlignment="1">
      <alignment horizontal="center" vertical="center" wrapText="1"/>
    </xf>
    <xf numFmtId="0" fontId="112" fillId="51" borderId="28" xfId="0" applyFont="1" applyFill="1" applyBorder="1" applyAlignment="1">
      <alignment horizontal="center" vertical="center" wrapText="1"/>
    </xf>
    <xf numFmtId="0" fontId="112" fillId="51" borderId="91" xfId="0" applyFont="1" applyFill="1" applyBorder="1" applyAlignment="1">
      <alignment horizontal="center" vertical="center" wrapText="1"/>
    </xf>
    <xf numFmtId="0" fontId="112" fillId="51" borderId="92" xfId="0" applyFont="1" applyFill="1" applyBorder="1" applyAlignment="1">
      <alignment horizontal="center" vertical="center" wrapText="1"/>
    </xf>
    <xf numFmtId="0" fontId="115" fillId="43" borderId="28" xfId="0" applyFont="1" applyFill="1" applyBorder="1" applyAlignment="1">
      <alignment horizontal="center" vertical="center" wrapText="1"/>
    </xf>
    <xf numFmtId="0" fontId="115" fillId="43" borderId="91" xfId="0" applyFont="1" applyFill="1" applyBorder="1" applyAlignment="1">
      <alignment horizontal="center" vertical="center" wrapText="1"/>
    </xf>
    <xf numFmtId="0" fontId="115" fillId="43" borderId="92" xfId="0" applyFont="1" applyFill="1" applyBorder="1" applyAlignment="1">
      <alignment horizontal="center" vertical="center" wrapText="1"/>
    </xf>
    <xf numFmtId="0" fontId="115" fillId="43" borderId="27" xfId="0" applyFont="1" applyFill="1" applyBorder="1" applyAlignment="1">
      <alignment horizontal="center" vertical="center" wrapText="1"/>
    </xf>
    <xf numFmtId="0" fontId="115" fillId="43" borderId="93" xfId="0" applyFont="1" applyFill="1" applyBorder="1" applyAlignment="1">
      <alignment horizontal="center" vertical="center" wrapText="1"/>
    </xf>
    <xf numFmtId="0" fontId="115" fillId="43" borderId="94" xfId="0" applyFont="1" applyFill="1" applyBorder="1" applyAlignment="1">
      <alignment horizontal="center" vertical="center" wrapText="1"/>
    </xf>
    <xf numFmtId="0" fontId="32" fillId="13" borderId="11" xfId="0" applyFont="1" applyFill="1" applyBorder="1" applyAlignment="1">
      <alignment horizontal="center" vertical="center" wrapText="1"/>
    </xf>
    <xf numFmtId="0" fontId="115" fillId="43" borderId="46" xfId="0" applyFont="1" applyFill="1" applyBorder="1" applyAlignment="1">
      <alignment horizontal="center" wrapText="1"/>
    </xf>
    <xf numFmtId="0" fontId="115" fillId="43" borderId="63" xfId="0" applyFont="1" applyFill="1" applyBorder="1" applyAlignment="1">
      <alignment horizontal="center" wrapText="1"/>
    </xf>
    <xf numFmtId="0" fontId="115" fillId="43" borderId="67" xfId="0" applyFont="1" applyFill="1" applyBorder="1" applyAlignment="1">
      <alignment horizontal="center" wrapText="1"/>
    </xf>
    <xf numFmtId="0" fontId="27" fillId="0" borderId="28" xfId="0" applyFont="1" applyBorder="1" applyAlignment="1">
      <alignment horizontal="center" vertical="center"/>
    </xf>
    <xf numFmtId="0" fontId="32" fillId="35" borderId="11" xfId="0" applyFont="1" applyFill="1" applyBorder="1" applyAlignment="1">
      <alignment horizontal="center" wrapText="1"/>
    </xf>
    <xf numFmtId="1" fontId="32" fillId="34" borderId="11" xfId="0" applyNumberFormat="1" applyFont="1" applyFill="1" applyBorder="1" applyAlignment="1">
      <alignment horizontal="center" vertical="center" wrapText="1"/>
    </xf>
    <xf numFmtId="0" fontId="47" fillId="0" borderId="0" xfId="0" applyFont="1" applyAlignment="1">
      <alignment horizontal="center"/>
    </xf>
    <xf numFmtId="0" fontId="27" fillId="0" borderId="46" xfId="0" applyFont="1" applyBorder="1" applyAlignment="1">
      <alignment horizontal="center" vertical="center"/>
    </xf>
    <xf numFmtId="0" fontId="27" fillId="0" borderId="75" xfId="0" applyFont="1" applyBorder="1" applyAlignment="1">
      <alignment horizontal="center" vertical="center"/>
    </xf>
    <xf numFmtId="0" fontId="32" fillId="17" borderId="11" xfId="0" applyFont="1" applyFill="1" applyBorder="1" applyAlignment="1">
      <alignment horizontal="center" wrapText="1"/>
    </xf>
    <xf numFmtId="0" fontId="112" fillId="42" borderId="11" xfId="0" applyFont="1" applyFill="1" applyBorder="1" applyAlignment="1">
      <alignment horizontal="center" vertical="center" wrapText="1"/>
    </xf>
    <xf numFmtId="0" fontId="32" fillId="52" borderId="11" xfId="0" applyFont="1" applyFill="1" applyBorder="1" applyAlignment="1">
      <alignment horizontal="center" vertical="center" wrapText="1"/>
    </xf>
    <xf numFmtId="0" fontId="32" fillId="53" borderId="11" xfId="0" applyFont="1" applyFill="1" applyBorder="1" applyAlignment="1">
      <alignment horizontal="center" wrapText="1"/>
    </xf>
    <xf numFmtId="0" fontId="32" fillId="54" borderId="11" xfId="0" applyFont="1" applyFill="1" applyBorder="1" applyAlignment="1">
      <alignment horizontal="center" vertical="center" wrapText="1"/>
    </xf>
    <xf numFmtId="0" fontId="32" fillId="12" borderId="11" xfId="0" applyFont="1" applyFill="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center"/>
    </xf>
    <xf numFmtId="0" fontId="9" fillId="19" borderId="11" xfId="0" applyFont="1" applyFill="1" applyBorder="1" applyAlignment="1">
      <alignment horizontal="center" vertical="center" wrapText="1"/>
    </xf>
    <xf numFmtId="0" fontId="9" fillId="15" borderId="63" xfId="0" applyFont="1" applyFill="1" applyBorder="1" applyAlignment="1">
      <alignment horizontal="center" vertical="center" wrapText="1"/>
    </xf>
    <xf numFmtId="0" fontId="111" fillId="35" borderId="46" xfId="0" applyFont="1" applyFill="1" applyBorder="1" applyAlignment="1">
      <alignment horizontal="center"/>
    </xf>
    <xf numFmtId="0" fontId="111" fillId="35" borderId="63" xfId="0" applyFont="1" applyFill="1" applyBorder="1" applyAlignment="1">
      <alignment horizontal="center"/>
    </xf>
    <xf numFmtId="0" fontId="111" fillId="35" borderId="67" xfId="0" applyFont="1" applyFill="1" applyBorder="1" applyAlignment="1">
      <alignment horizontal="center"/>
    </xf>
    <xf numFmtId="0" fontId="9" fillId="43" borderId="46" xfId="0" applyFont="1" applyFill="1" applyBorder="1" applyAlignment="1">
      <alignment horizontal="center" vertical="center" wrapText="1"/>
    </xf>
    <xf numFmtId="0" fontId="9" fillId="43" borderId="63" xfId="0" applyFont="1" applyFill="1" applyBorder="1" applyAlignment="1">
      <alignment horizontal="center" vertical="center" wrapText="1"/>
    </xf>
    <xf numFmtId="0" fontId="9" fillId="12" borderId="28" xfId="0" applyFont="1" applyFill="1" applyBorder="1" applyAlignment="1">
      <alignment horizontal="center" vertical="center" wrapText="1"/>
    </xf>
    <xf numFmtId="0" fontId="9" fillId="12" borderId="91" xfId="0" applyFont="1" applyFill="1" applyBorder="1" applyAlignment="1">
      <alignment horizontal="center" vertical="center" wrapText="1"/>
    </xf>
    <xf numFmtId="0" fontId="9" fillId="12" borderId="92"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9" fillId="12" borderId="93" xfId="0" applyFont="1" applyFill="1" applyBorder="1" applyAlignment="1">
      <alignment horizontal="center" vertical="center" wrapText="1"/>
    </xf>
    <xf numFmtId="0" fontId="9" fillId="12" borderId="94" xfId="0" applyFont="1" applyFill="1" applyBorder="1" applyAlignment="1">
      <alignment horizontal="center" vertical="center" wrapText="1"/>
    </xf>
    <xf numFmtId="0" fontId="19" fillId="54" borderId="46" xfId="0" applyFont="1" applyFill="1" applyBorder="1" applyAlignment="1">
      <alignment horizontal="center" vertical="center" wrapText="1"/>
    </xf>
    <xf numFmtId="0" fontId="19" fillId="54" borderId="67" xfId="0" applyFont="1" applyFill="1" applyBorder="1" applyAlignment="1">
      <alignment horizontal="center" vertical="center" wrapText="1"/>
    </xf>
    <xf numFmtId="0" fontId="9" fillId="54" borderId="46" xfId="0" applyFont="1" applyFill="1" applyBorder="1" applyAlignment="1">
      <alignment horizontal="center" vertical="center" wrapText="1"/>
    </xf>
    <xf numFmtId="0" fontId="9" fillId="54" borderId="63" xfId="0" applyFont="1" applyFill="1" applyBorder="1" applyAlignment="1">
      <alignment horizontal="center" vertical="center" wrapText="1"/>
    </xf>
    <xf numFmtId="0" fontId="19" fillId="34" borderId="46" xfId="0" applyFont="1" applyFill="1" applyBorder="1" applyAlignment="1">
      <alignment horizontal="center" vertical="center" wrapText="1"/>
    </xf>
    <xf numFmtId="0" fontId="19" fillId="34" borderId="67" xfId="0" applyFont="1" applyFill="1" applyBorder="1" applyAlignment="1">
      <alignment horizontal="center" vertical="center" wrapText="1"/>
    </xf>
    <xf numFmtId="0" fontId="19" fillId="15" borderId="46" xfId="0" applyFont="1" applyFill="1" applyBorder="1" applyAlignment="1">
      <alignment horizontal="center" vertical="center" wrapText="1"/>
    </xf>
    <xf numFmtId="0" fontId="19" fillId="15" borderId="67" xfId="0" applyFont="1" applyFill="1" applyBorder="1" applyAlignment="1">
      <alignment horizontal="center" vertical="center" wrapText="1"/>
    </xf>
    <xf numFmtId="0" fontId="9" fillId="12" borderId="11" xfId="0" applyFont="1" applyFill="1" applyBorder="1" applyAlignment="1">
      <alignment horizontal="center" wrapText="1"/>
    </xf>
    <xf numFmtId="0" fontId="9" fillId="54" borderId="67" xfId="0" applyFont="1" applyFill="1" applyBorder="1" applyAlignment="1">
      <alignment horizontal="center" vertical="center" wrapText="1"/>
    </xf>
    <xf numFmtId="0" fontId="9" fillId="34" borderId="46" xfId="0" applyFont="1" applyFill="1" applyBorder="1" applyAlignment="1">
      <alignment horizontal="center" wrapText="1"/>
    </xf>
    <xf numFmtId="0" fontId="9" fillId="34" borderId="63" xfId="0" applyFont="1" applyFill="1" applyBorder="1" applyAlignment="1">
      <alignment horizontal="center" wrapText="1"/>
    </xf>
    <xf numFmtId="0" fontId="9" fillId="34" borderId="67" xfId="0" applyFont="1" applyFill="1" applyBorder="1" applyAlignment="1">
      <alignment horizontal="center" wrapText="1"/>
    </xf>
    <xf numFmtId="0" fontId="32" fillId="17" borderId="46" xfId="0" applyFont="1" applyFill="1" applyBorder="1" applyAlignment="1">
      <alignment horizontal="center" vertical="center" wrapText="1"/>
    </xf>
    <xf numFmtId="0" fontId="32" fillId="17" borderId="63" xfId="0" applyFont="1" applyFill="1" applyBorder="1" applyAlignment="1">
      <alignment horizontal="center" vertical="center" wrapText="1"/>
    </xf>
    <xf numFmtId="0" fontId="27" fillId="54" borderId="11" xfId="0" applyFont="1" applyFill="1" applyBorder="1" applyAlignment="1">
      <alignment horizontal="center" vertical="center" wrapText="1"/>
    </xf>
    <xf numFmtId="0" fontId="27" fillId="0" borderId="26" xfId="0" applyFont="1" applyBorder="1" applyAlignment="1">
      <alignment horizontal="center" vertical="center"/>
    </xf>
    <xf numFmtId="0" fontId="32" fillId="34" borderId="11" xfId="0" applyFont="1" applyFill="1" applyBorder="1" applyAlignment="1">
      <alignment horizontal="center" vertical="center"/>
    </xf>
    <xf numFmtId="0" fontId="32" fillId="46" borderId="11" xfId="0" applyFont="1" applyFill="1" applyBorder="1" applyAlignment="1">
      <alignment horizontal="center" vertical="center" wrapText="1"/>
    </xf>
    <xf numFmtId="0" fontId="27" fillId="15" borderId="11" xfId="0" applyFont="1" applyFill="1" applyBorder="1" applyAlignment="1">
      <alignment horizontal="center" vertical="center" wrapText="1"/>
    </xf>
    <xf numFmtId="0" fontId="32" fillId="19" borderId="11" xfId="0" applyFont="1" applyFill="1" applyBorder="1" applyAlignment="1">
      <alignment horizontal="center" vertical="center" wrapText="1"/>
    </xf>
    <xf numFmtId="0" fontId="32" fillId="17" borderId="67" xfId="0" applyFont="1" applyFill="1" applyBorder="1" applyAlignment="1">
      <alignment horizontal="center" vertical="center" wrapText="1"/>
    </xf>
    <xf numFmtId="0" fontId="32" fillId="52" borderId="11" xfId="0" applyFont="1" applyFill="1" applyBorder="1" applyAlignment="1">
      <alignment horizontal="center" wrapText="1"/>
    </xf>
    <xf numFmtId="1" fontId="2" fillId="43" borderId="11" xfId="0" applyNumberFormat="1" applyFont="1" applyFill="1" applyBorder="1" applyAlignment="1">
      <alignment horizontal="center" vertical="center" wrapText="1"/>
    </xf>
    <xf numFmtId="0" fontId="111" fillId="46" borderId="46" xfId="0" applyFont="1" applyFill="1" applyBorder="1" applyAlignment="1">
      <alignment horizontal="center" vertical="center" wrapText="1"/>
    </xf>
    <xf numFmtId="0" fontId="111" fillId="46" borderId="63" xfId="0" applyFont="1" applyFill="1" applyBorder="1" applyAlignment="1">
      <alignment horizontal="center" vertical="center" wrapText="1"/>
    </xf>
    <xf numFmtId="0" fontId="111" fillId="46" borderId="67" xfId="0" applyFont="1" applyFill="1" applyBorder="1" applyAlignment="1">
      <alignment horizontal="center" vertical="center" wrapText="1"/>
    </xf>
    <xf numFmtId="0" fontId="32" fillId="54" borderId="46" xfId="0" applyFont="1" applyFill="1" applyBorder="1" applyAlignment="1">
      <alignment horizontal="center" vertical="center" wrapText="1"/>
    </xf>
    <xf numFmtId="0" fontId="32" fillId="54" borderId="63" xfId="0" applyFont="1" applyFill="1" applyBorder="1" applyAlignment="1">
      <alignment horizontal="center" vertical="center" wrapText="1"/>
    </xf>
    <xf numFmtId="0" fontId="9" fillId="42" borderId="46" xfId="0" applyFont="1" applyFill="1" applyBorder="1" applyAlignment="1">
      <alignment horizontal="center" vertical="center" wrapText="1"/>
    </xf>
    <xf numFmtId="0" fontId="9" fillId="42" borderId="63" xfId="0" applyFont="1" applyFill="1" applyBorder="1" applyAlignment="1">
      <alignment horizontal="center" vertical="center" wrapText="1"/>
    </xf>
    <xf numFmtId="0" fontId="9" fillId="42" borderId="67" xfId="0" applyFont="1" applyFill="1" applyBorder="1" applyAlignment="1">
      <alignment horizontal="center" vertical="center" wrapText="1"/>
    </xf>
    <xf numFmtId="0" fontId="111" fillId="18" borderId="46" xfId="0" applyFont="1" applyFill="1" applyBorder="1" applyAlignment="1">
      <alignment horizontal="center"/>
    </xf>
    <xf numFmtId="0" fontId="111" fillId="18" borderId="63" xfId="0" applyFont="1" applyFill="1" applyBorder="1" applyAlignment="1">
      <alignment horizontal="center"/>
    </xf>
    <xf numFmtId="0" fontId="32" fillId="16" borderId="11" xfId="0" applyFont="1" applyFill="1" applyBorder="1" applyAlignment="1">
      <alignment horizontal="center" vertical="center" wrapText="1"/>
    </xf>
    <xf numFmtId="0" fontId="32" fillId="8" borderId="27" xfId="0" applyFont="1" applyFill="1" applyBorder="1" applyAlignment="1">
      <alignment horizontal="center" vertical="center" wrapText="1"/>
    </xf>
    <xf numFmtId="0" fontId="32" fillId="8" borderId="93" xfId="0" applyFont="1" applyFill="1" applyBorder="1" applyAlignment="1">
      <alignment horizontal="center" vertical="center" wrapText="1"/>
    </xf>
    <xf numFmtId="0" fontId="32" fillId="8" borderId="94" xfId="0" applyFont="1" applyFill="1" applyBorder="1" applyAlignment="1">
      <alignment horizontal="center" vertical="center" wrapText="1"/>
    </xf>
    <xf numFmtId="0" fontId="112" fillId="35" borderId="28" xfId="0" applyFont="1" applyFill="1" applyBorder="1" applyAlignment="1">
      <alignment horizontal="center" vertical="center" wrapText="1"/>
    </xf>
    <xf numFmtId="0" fontId="112" fillId="35" borderId="91" xfId="0" applyFont="1" applyFill="1" applyBorder="1" applyAlignment="1">
      <alignment horizontal="center" vertical="center" wrapText="1"/>
    </xf>
    <xf numFmtId="0" fontId="112" fillId="35" borderId="27" xfId="0" applyFont="1" applyFill="1" applyBorder="1" applyAlignment="1">
      <alignment horizontal="center" vertical="center" wrapText="1"/>
    </xf>
    <xf numFmtId="0" fontId="112" fillId="35" borderId="93" xfId="0" applyFont="1" applyFill="1" applyBorder="1" applyAlignment="1">
      <alignment horizontal="center" vertical="center" wrapText="1"/>
    </xf>
    <xf numFmtId="0" fontId="32" fillId="9" borderId="28" xfId="0" applyFont="1" applyFill="1" applyBorder="1" applyAlignment="1">
      <alignment horizontal="center" vertical="center" wrapText="1"/>
    </xf>
    <xf numFmtId="0" fontId="32" fillId="9" borderId="91" xfId="0" applyFont="1" applyFill="1" applyBorder="1" applyAlignment="1">
      <alignment horizontal="center" vertical="center" wrapText="1"/>
    </xf>
    <xf numFmtId="0" fontId="32" fillId="9" borderId="92" xfId="0" applyFont="1" applyFill="1" applyBorder="1" applyAlignment="1">
      <alignment horizontal="center" vertical="center" wrapText="1"/>
    </xf>
    <xf numFmtId="0" fontId="32" fillId="9" borderId="27" xfId="0" applyFont="1" applyFill="1" applyBorder="1" applyAlignment="1">
      <alignment horizontal="center" vertical="center" wrapText="1"/>
    </xf>
    <xf numFmtId="0" fontId="32" fillId="9" borderId="93" xfId="0" applyFont="1" applyFill="1" applyBorder="1" applyAlignment="1">
      <alignment horizontal="center" vertical="center" wrapText="1"/>
    </xf>
    <xf numFmtId="0" fontId="32" fillId="9" borderId="94" xfId="0" applyFont="1" applyFill="1" applyBorder="1" applyAlignment="1">
      <alignment horizontal="center" vertical="center" wrapText="1"/>
    </xf>
    <xf numFmtId="0" fontId="9" fillId="9" borderId="46" xfId="0" applyFont="1" applyFill="1" applyBorder="1" applyAlignment="1">
      <alignment horizontal="center" vertical="center" wrapText="1"/>
    </xf>
    <xf numFmtId="0" fontId="9" fillId="9" borderId="63" xfId="0" applyFont="1" applyFill="1" applyBorder="1" applyAlignment="1">
      <alignment horizontal="center" vertical="center" wrapText="1"/>
    </xf>
    <xf numFmtId="0" fontId="32" fillId="9" borderId="11" xfId="0" applyFont="1" applyFill="1" applyBorder="1" applyAlignment="1">
      <alignment horizontal="center" vertical="center" wrapText="1"/>
    </xf>
    <xf numFmtId="0" fontId="32" fillId="18" borderId="11" xfId="0" applyFont="1" applyFill="1" applyBorder="1" applyAlignment="1">
      <alignment horizontal="center" vertical="center" wrapText="1"/>
    </xf>
    <xf numFmtId="0" fontId="111" fillId="18" borderId="11" xfId="0" applyFont="1" applyFill="1" applyBorder="1" applyAlignment="1">
      <alignment horizontal="center"/>
    </xf>
    <xf numFmtId="0" fontId="32" fillId="17" borderId="11"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91" xfId="0" applyFont="1" applyFill="1" applyBorder="1" applyAlignment="1">
      <alignment horizontal="center" vertical="center" wrapText="1"/>
    </xf>
    <xf numFmtId="0" fontId="9" fillId="3" borderId="92" xfId="0" applyFont="1" applyFill="1" applyBorder="1" applyAlignment="1">
      <alignment horizontal="center" vertical="center" wrapText="1"/>
    </xf>
    <xf numFmtId="0" fontId="32" fillId="16" borderId="46" xfId="0" applyFont="1" applyFill="1" applyBorder="1" applyAlignment="1">
      <alignment horizontal="center" vertical="center" wrapText="1"/>
    </xf>
    <xf numFmtId="0" fontId="32" fillId="16" borderId="63" xfId="0" applyFont="1" applyFill="1" applyBorder="1" applyAlignment="1">
      <alignment horizontal="center" vertical="center" wrapText="1"/>
    </xf>
    <xf numFmtId="0" fontId="32" fillId="16" borderId="67" xfId="0" applyFont="1" applyFill="1" applyBorder="1" applyAlignment="1">
      <alignment horizontal="center" vertical="center" wrapText="1"/>
    </xf>
    <xf numFmtId="0" fontId="32" fillId="49" borderId="11" xfId="0" applyFont="1" applyFill="1" applyBorder="1" applyAlignment="1">
      <alignment horizontal="center" vertical="center" wrapText="1"/>
    </xf>
    <xf numFmtId="0" fontId="111" fillId="9" borderId="95" xfId="0" applyFont="1" applyFill="1" applyBorder="1" applyAlignment="1">
      <alignment horizontal="center" vertical="center" wrapText="1"/>
    </xf>
    <xf numFmtId="0" fontId="111" fillId="9" borderId="80" xfId="0" applyFont="1" applyFill="1" applyBorder="1" applyAlignment="1">
      <alignment horizontal="center" vertical="center" wrapText="1"/>
    </xf>
    <xf numFmtId="0" fontId="111" fillId="9" borderId="81" xfId="0" applyFont="1" applyFill="1" applyBorder="1" applyAlignment="1">
      <alignment horizontal="center" vertical="center" wrapText="1"/>
    </xf>
    <xf numFmtId="0" fontId="111" fillId="9" borderId="96" xfId="0" applyFont="1" applyFill="1" applyBorder="1" applyAlignment="1">
      <alignment horizontal="center" vertical="center" wrapText="1"/>
    </xf>
    <xf numFmtId="0" fontId="111" fillId="9" borderId="0" xfId="0" applyFont="1" applyFill="1" applyBorder="1" applyAlignment="1">
      <alignment horizontal="center" vertical="center" wrapText="1"/>
    </xf>
    <xf numFmtId="0" fontId="111" fillId="9" borderId="97" xfId="0" applyFont="1" applyFill="1" applyBorder="1" applyAlignment="1">
      <alignment horizontal="center" vertical="center" wrapText="1"/>
    </xf>
    <xf numFmtId="0" fontId="111" fillId="8" borderId="95" xfId="0" applyFont="1" applyFill="1" applyBorder="1" applyAlignment="1">
      <alignment horizontal="center" vertical="center" wrapText="1"/>
    </xf>
    <xf numFmtId="0" fontId="111" fillId="8" borderId="81" xfId="0" applyFont="1" applyFill="1" applyBorder="1" applyAlignment="1">
      <alignment horizontal="center" vertical="center" wrapText="1"/>
    </xf>
    <xf numFmtId="0" fontId="111" fillId="8" borderId="96" xfId="0" applyFont="1" applyFill="1" applyBorder="1" applyAlignment="1">
      <alignment horizontal="center" vertical="center" wrapText="1"/>
    </xf>
    <xf numFmtId="0" fontId="111" fillId="8" borderId="97" xfId="0" applyFont="1" applyFill="1" applyBorder="1" applyAlignment="1">
      <alignment horizontal="center" vertical="center" wrapText="1"/>
    </xf>
    <xf numFmtId="0" fontId="111" fillId="18" borderId="95" xfId="0" applyFont="1" applyFill="1" applyBorder="1" applyAlignment="1">
      <alignment horizontal="center" vertical="center" wrapText="1"/>
    </xf>
    <xf numFmtId="0" fontId="111" fillId="18" borderId="80" xfId="0" applyFont="1" applyFill="1" applyBorder="1" applyAlignment="1">
      <alignment horizontal="center" vertical="center" wrapText="1"/>
    </xf>
    <xf numFmtId="0" fontId="111" fillId="18" borderId="81" xfId="0" applyFont="1" applyFill="1" applyBorder="1" applyAlignment="1">
      <alignment horizontal="center" vertical="center" wrapText="1"/>
    </xf>
    <xf numFmtId="0" fontId="111" fillId="18" borderId="96" xfId="0" applyFont="1" applyFill="1" applyBorder="1" applyAlignment="1">
      <alignment horizontal="center" vertical="center" wrapText="1"/>
    </xf>
    <xf numFmtId="0" fontId="111" fillId="18" borderId="0" xfId="0" applyFont="1" applyFill="1" applyBorder="1" applyAlignment="1">
      <alignment horizontal="center" vertical="center" wrapText="1"/>
    </xf>
    <xf numFmtId="0" fontId="111" fillId="18" borderId="97" xfId="0" applyFont="1" applyFill="1" applyBorder="1" applyAlignment="1">
      <alignment horizontal="center" vertical="center" wrapText="1"/>
    </xf>
    <xf numFmtId="0" fontId="9" fillId="16" borderId="28" xfId="0" applyFont="1" applyFill="1" applyBorder="1" applyAlignment="1">
      <alignment horizontal="center" vertical="center" wrapText="1"/>
    </xf>
    <xf numFmtId="0" fontId="9" fillId="16" borderId="91" xfId="0" applyFont="1" applyFill="1" applyBorder="1" applyAlignment="1">
      <alignment horizontal="center" vertical="center" wrapText="1"/>
    </xf>
    <xf numFmtId="0" fontId="9" fillId="16" borderId="92" xfId="0" applyFont="1" applyFill="1" applyBorder="1" applyAlignment="1">
      <alignment horizontal="center" vertical="center" wrapText="1"/>
    </xf>
    <xf numFmtId="0" fontId="9" fillId="16" borderId="27" xfId="0" applyFont="1" applyFill="1" applyBorder="1" applyAlignment="1">
      <alignment horizontal="center" vertical="center" wrapText="1"/>
    </xf>
    <xf numFmtId="0" fontId="9" fillId="16" borderId="93" xfId="0" applyFont="1" applyFill="1" applyBorder="1" applyAlignment="1">
      <alignment horizontal="center" vertical="center" wrapText="1"/>
    </xf>
    <xf numFmtId="0" fontId="9" fillId="16" borderId="94" xfId="0" applyFont="1" applyFill="1" applyBorder="1" applyAlignment="1">
      <alignment horizontal="center" vertical="center" wrapText="1"/>
    </xf>
    <xf numFmtId="0" fontId="19" fillId="0" borderId="0" xfId="0" applyFont="1" applyAlignment="1">
      <alignment horizontal="center"/>
    </xf>
    <xf numFmtId="0" fontId="9" fillId="22" borderId="11" xfId="0" applyFont="1" applyFill="1" applyBorder="1" applyAlignment="1">
      <alignment horizontal="center" vertical="center" wrapText="1"/>
    </xf>
    <xf numFmtId="0" fontId="9" fillId="17" borderId="63" xfId="0" applyFont="1" applyFill="1" applyBorder="1" applyAlignment="1">
      <alignment horizontal="center" vertical="center" wrapText="1"/>
    </xf>
    <xf numFmtId="0" fontId="9" fillId="17" borderId="67" xfId="0" applyFont="1" applyFill="1" applyBorder="1" applyAlignment="1">
      <alignment horizontal="center" vertical="center" wrapText="1"/>
    </xf>
    <xf numFmtId="0" fontId="111" fillId="16"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9" fillId="16" borderId="11" xfId="0" applyFont="1" applyFill="1" applyBorder="1" applyAlignment="1">
      <alignment horizontal="center" vertical="center" wrapText="1"/>
    </xf>
    <xf numFmtId="0" fontId="9" fillId="14" borderId="28" xfId="0" applyFont="1" applyFill="1" applyBorder="1" applyAlignment="1">
      <alignment horizontal="center" vertical="center" wrapText="1"/>
    </xf>
    <xf numFmtId="0" fontId="9" fillId="14" borderId="91" xfId="0" applyFont="1" applyFill="1" applyBorder="1" applyAlignment="1">
      <alignment horizontal="center" vertical="center" wrapText="1"/>
    </xf>
    <xf numFmtId="0" fontId="9" fillId="14" borderId="92" xfId="0" applyFont="1" applyFill="1" applyBorder="1" applyAlignment="1">
      <alignment horizontal="center" vertical="center" wrapText="1"/>
    </xf>
    <xf numFmtId="0" fontId="9" fillId="14" borderId="27" xfId="0" applyFont="1" applyFill="1" applyBorder="1" applyAlignment="1">
      <alignment horizontal="center" vertical="center" wrapText="1"/>
    </xf>
    <xf numFmtId="0" fontId="9" fillId="14" borderId="93" xfId="0" applyFont="1" applyFill="1" applyBorder="1" applyAlignment="1">
      <alignment horizontal="center" vertical="center" wrapText="1"/>
    </xf>
    <xf numFmtId="0" fontId="9" fillId="14" borderId="94" xfId="0" applyFont="1" applyFill="1" applyBorder="1" applyAlignment="1">
      <alignment horizontal="center" vertical="center" wrapText="1"/>
    </xf>
    <xf numFmtId="0" fontId="11" fillId="0" borderId="0" xfId="0" applyFont="1" applyFill="1" applyAlignment="1">
      <alignment horizontal="center"/>
    </xf>
    <xf numFmtId="0" fontId="22" fillId="0" borderId="0" xfId="0" applyFont="1" applyFill="1" applyAlignment="1">
      <alignment horizontal="center"/>
    </xf>
    <xf numFmtId="0" fontId="23" fillId="0" borderId="0" xfId="0" applyFont="1" applyFill="1" applyAlignment="1">
      <alignment horizontal="center"/>
    </xf>
    <xf numFmtId="0" fontId="12" fillId="0" borderId="0" xfId="0" applyFont="1" applyFill="1" applyAlignment="1">
      <alignment horizontal="center"/>
    </xf>
    <xf numFmtId="0" fontId="26" fillId="0" borderId="0" xfId="0" applyFont="1" applyFill="1" applyAlignment="1">
      <alignment horizontal="center"/>
    </xf>
    <xf numFmtId="0" fontId="24" fillId="0" borderId="0" xfId="0" applyFont="1" applyFill="1" applyAlignment="1">
      <alignment horizontal="center"/>
    </xf>
    <xf numFmtId="0" fontId="27" fillId="0" borderId="64" xfId="0" applyFont="1" applyFill="1" applyBorder="1" applyAlignment="1">
      <alignment horizontal="center" vertical="center"/>
    </xf>
    <xf numFmtId="0" fontId="27" fillId="0" borderId="34" xfId="0" applyFont="1" applyFill="1" applyBorder="1" applyAlignment="1">
      <alignment horizontal="center" vertical="center"/>
    </xf>
    <xf numFmtId="0" fontId="49" fillId="0" borderId="46" xfId="66" applyFont="1" applyFill="1" applyBorder="1" applyAlignment="1">
      <alignment horizontal="center" vertical="center"/>
      <protection/>
    </xf>
    <xf numFmtId="0" fontId="49" fillId="0" borderId="63" xfId="66" applyFont="1" applyFill="1" applyBorder="1" applyAlignment="1">
      <alignment horizontal="center" vertical="center"/>
      <protection/>
    </xf>
    <xf numFmtId="0" fontId="49" fillId="0" borderId="67" xfId="66" applyFont="1" applyFill="1" applyBorder="1" applyAlignment="1">
      <alignment horizontal="center" vertical="center"/>
      <protection/>
    </xf>
    <xf numFmtId="0" fontId="49" fillId="0" borderId="11" xfId="66" applyFont="1" applyFill="1" applyBorder="1" applyAlignment="1">
      <alignment horizontal="center" vertical="center"/>
      <protection/>
    </xf>
    <xf numFmtId="0" fontId="27" fillId="0" borderId="30" xfId="0" applyFont="1" applyFill="1" applyBorder="1" applyAlignment="1">
      <alignment horizontal="center" vertical="center"/>
    </xf>
    <xf numFmtId="0" fontId="27" fillId="0" borderId="11" xfId="0" applyFont="1" applyFill="1" applyBorder="1" applyAlignment="1">
      <alignment horizontal="center" vertical="center"/>
    </xf>
    <xf numFmtId="0" fontId="111" fillId="0" borderId="0" xfId="0" applyFont="1" applyFill="1" applyAlignment="1">
      <alignment horizontal="center"/>
    </xf>
    <xf numFmtId="0" fontId="27" fillId="0" borderId="12" xfId="0" applyFont="1" applyFill="1" applyBorder="1" applyAlignment="1">
      <alignment horizontal="center" vertical="center"/>
    </xf>
    <xf numFmtId="0" fontId="29" fillId="0" borderId="0" xfId="0" applyFont="1" applyFill="1" applyBorder="1" applyAlignment="1">
      <alignment horizontal="center" vertical="center" wrapText="1"/>
    </xf>
    <xf numFmtId="0" fontId="32" fillId="0" borderId="0" xfId="0" applyFont="1" applyFill="1" applyBorder="1" applyAlignment="1">
      <alignment horizontal="center"/>
    </xf>
    <xf numFmtId="0" fontId="35" fillId="0" borderId="46" xfId="0" applyFont="1" applyFill="1" applyBorder="1" applyAlignment="1">
      <alignment horizontal="center" vertical="center" wrapText="1"/>
    </xf>
    <xf numFmtId="0" fontId="35" fillId="0" borderId="63" xfId="0" applyFont="1" applyFill="1" applyBorder="1" applyAlignment="1">
      <alignment horizontal="center" vertical="center" wrapText="1"/>
    </xf>
    <xf numFmtId="0" fontId="35" fillId="0" borderId="67" xfId="0" applyFont="1" applyFill="1" applyBorder="1" applyAlignment="1">
      <alignment horizontal="center" vertical="center" wrapText="1"/>
    </xf>
    <xf numFmtId="17" fontId="32" fillId="0" borderId="46" xfId="0" applyNumberFormat="1" applyFont="1" applyFill="1" applyBorder="1" applyAlignment="1">
      <alignment horizontal="center" vertical="center" wrapText="1"/>
    </xf>
    <xf numFmtId="17" fontId="32" fillId="0" borderId="63" xfId="0" applyNumberFormat="1" applyFont="1" applyFill="1" applyBorder="1" applyAlignment="1">
      <alignment horizontal="center" vertical="center" wrapText="1"/>
    </xf>
    <xf numFmtId="17" fontId="32" fillId="0" borderId="32" xfId="0" applyNumberFormat="1" applyFont="1" applyFill="1" applyBorder="1" applyAlignment="1">
      <alignment horizontal="center" vertical="center" wrapText="1"/>
    </xf>
    <xf numFmtId="0" fontId="33" fillId="0" borderId="0" xfId="0" applyFont="1" applyFill="1" applyAlignment="1">
      <alignment horizontal="center" wrapText="1"/>
    </xf>
    <xf numFmtId="0" fontId="34" fillId="0" borderId="0" xfId="0" applyFont="1" applyFill="1" applyAlignment="1">
      <alignment horizontal="center"/>
    </xf>
    <xf numFmtId="0" fontId="32" fillId="0" borderId="64"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75" xfId="0" applyFont="1" applyFill="1" applyBorder="1" applyAlignment="1">
      <alignment horizontal="center" vertical="center" wrapText="1"/>
    </xf>
    <xf numFmtId="0" fontId="32" fillId="0" borderId="78" xfId="0" applyFont="1" applyFill="1" applyBorder="1" applyAlignment="1">
      <alignment horizontal="center" vertical="center" wrapText="1"/>
    </xf>
    <xf numFmtId="0" fontId="32" fillId="0" borderId="76" xfId="0" applyFont="1" applyFill="1" applyBorder="1" applyAlignment="1">
      <alignment horizontal="center" vertical="center" wrapText="1"/>
    </xf>
    <xf numFmtId="0" fontId="35" fillId="0" borderId="0" xfId="0" applyFont="1" applyFill="1" applyAlignment="1">
      <alignment horizontal="center"/>
    </xf>
    <xf numFmtId="0" fontId="36" fillId="0" borderId="0" xfId="0" applyFont="1" applyFill="1" applyAlignment="1">
      <alignment horizontal="center"/>
    </xf>
    <xf numFmtId="0" fontId="40" fillId="0" borderId="0" xfId="0" applyFont="1" applyFill="1" applyAlignment="1">
      <alignment horizontal="center"/>
    </xf>
    <xf numFmtId="0" fontId="11" fillId="0" borderId="64" xfId="0" applyFont="1" applyBorder="1" applyAlignment="1">
      <alignment horizontal="center" vertical="center"/>
    </xf>
    <xf numFmtId="0" fontId="11" fillId="0" borderId="34" xfId="0" applyFont="1" applyBorder="1" applyAlignment="1">
      <alignment horizontal="center" vertical="center"/>
    </xf>
    <xf numFmtId="0" fontId="32" fillId="0" borderId="72"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0" borderId="21" xfId="0" applyFont="1" applyFill="1" applyBorder="1" applyAlignment="1">
      <alignment horizontal="center" vertical="center" wrapText="1"/>
    </xf>
    <xf numFmtId="17" fontId="32" fillId="0" borderId="34" xfId="0" applyNumberFormat="1" applyFont="1" applyFill="1" applyBorder="1" applyAlignment="1">
      <alignment horizontal="center" vertical="center" wrapText="1"/>
    </xf>
    <xf numFmtId="0" fontId="35" fillId="0" borderId="49" xfId="75" applyFont="1" applyFill="1" applyBorder="1" applyAlignment="1">
      <alignment horizontal="center" vertical="center" wrapText="1"/>
      <protection/>
    </xf>
    <xf numFmtId="0" fontId="35" fillId="0" borderId="30" xfId="75" applyFont="1" applyFill="1" applyBorder="1" applyAlignment="1">
      <alignment horizontal="center" vertical="center" wrapText="1"/>
      <protection/>
    </xf>
    <xf numFmtId="0" fontId="35" fillId="0" borderId="12" xfId="75" applyFont="1" applyFill="1" applyBorder="1" applyAlignment="1">
      <alignment horizontal="center" vertical="center" wrapText="1"/>
      <protection/>
    </xf>
    <xf numFmtId="0" fontId="35" fillId="0" borderId="21" xfId="75" applyFont="1" applyFill="1" applyBorder="1" applyAlignment="1">
      <alignment horizontal="center" vertical="center" wrapText="1"/>
      <protection/>
    </xf>
    <xf numFmtId="0" fontId="35" fillId="0" borderId="11" xfId="75" applyFont="1" applyFill="1" applyBorder="1" applyAlignment="1">
      <alignment horizontal="center" vertical="center" wrapText="1"/>
      <protection/>
    </xf>
    <xf numFmtId="0" fontId="35" fillId="0" borderId="22" xfId="75" applyFont="1" applyFill="1" applyBorder="1" applyAlignment="1">
      <alignment horizontal="center" vertical="center" wrapText="1"/>
      <protection/>
    </xf>
    <xf numFmtId="0" fontId="33" fillId="0" borderId="0" xfId="0" applyFont="1" applyBorder="1" applyAlignment="1">
      <alignment horizontal="center" vertical="center"/>
    </xf>
    <xf numFmtId="0" fontId="33" fillId="0" borderId="0" xfId="0" applyFont="1" applyAlignment="1">
      <alignment horizontal="center" vertical="center"/>
    </xf>
    <xf numFmtId="0" fontId="35" fillId="0" borderId="13" xfId="75" applyFont="1" applyFill="1" applyBorder="1" applyAlignment="1">
      <alignment horizontal="center" vertical="center" wrapText="1"/>
      <protection/>
    </xf>
    <xf numFmtId="0" fontId="35" fillId="0" borderId="15" xfId="75" applyFont="1" applyFill="1" applyBorder="1" applyAlignment="1">
      <alignment horizontal="center" vertical="center" wrapText="1"/>
      <protection/>
    </xf>
    <xf numFmtId="0" fontId="32" fillId="0" borderId="52" xfId="0" applyFont="1" applyFill="1" applyBorder="1" applyAlignment="1">
      <alignment horizontal="center" vertical="center" wrapText="1"/>
    </xf>
    <xf numFmtId="0" fontId="27" fillId="0" borderId="27" xfId="0" applyFont="1" applyBorder="1" applyAlignment="1">
      <alignment horizontal="center" vertical="center"/>
    </xf>
    <xf numFmtId="0" fontId="27" fillId="0" borderId="21" xfId="0" applyFont="1" applyBorder="1" applyAlignment="1">
      <alignment vertical="center"/>
    </xf>
    <xf numFmtId="0" fontId="32" fillId="55" borderId="46" xfId="0" applyFont="1" applyFill="1" applyBorder="1" applyAlignment="1">
      <alignment horizontal="center" vertical="center" wrapText="1"/>
    </xf>
    <xf numFmtId="0" fontId="32" fillId="55" borderId="63" xfId="0" applyFont="1" applyFill="1" applyBorder="1" applyAlignment="1">
      <alignment horizontal="center" vertical="center" wrapText="1"/>
    </xf>
    <xf numFmtId="0" fontId="32" fillId="55" borderId="67" xfId="0" applyFont="1" applyFill="1" applyBorder="1" applyAlignment="1">
      <alignment horizontal="center" vertical="center" wrapText="1"/>
    </xf>
    <xf numFmtId="0" fontId="32" fillId="35" borderId="46" xfId="0" applyFont="1" applyFill="1" applyBorder="1" applyAlignment="1">
      <alignment horizontal="center" wrapText="1"/>
    </xf>
    <xf numFmtId="0" fontId="32" fillId="35" borderId="63" xfId="0" applyFont="1" applyFill="1" applyBorder="1" applyAlignment="1">
      <alignment horizontal="center" wrapText="1"/>
    </xf>
    <xf numFmtId="0" fontId="32" fillId="35" borderId="67" xfId="0" applyFont="1" applyFill="1" applyBorder="1" applyAlignment="1">
      <alignment horizontal="center" wrapText="1"/>
    </xf>
    <xf numFmtId="0" fontId="9" fillId="19" borderId="28" xfId="0" applyFont="1" applyFill="1" applyBorder="1" applyAlignment="1">
      <alignment vertical="center" wrapText="1"/>
    </xf>
    <xf numFmtId="0" fontId="9" fillId="19" borderId="91" xfId="0" applyFont="1" applyFill="1" applyBorder="1" applyAlignment="1">
      <alignment vertical="center" wrapText="1"/>
    </xf>
    <xf numFmtId="0" fontId="9" fillId="19" borderId="92" xfId="0" applyFont="1" applyFill="1" applyBorder="1" applyAlignment="1">
      <alignment vertical="center" wrapText="1"/>
    </xf>
    <xf numFmtId="0" fontId="9" fillId="19" borderId="27" xfId="0" applyFont="1" applyFill="1" applyBorder="1" applyAlignment="1">
      <alignment vertical="center" wrapText="1"/>
    </xf>
    <xf numFmtId="0" fontId="9" fillId="19" borderId="93" xfId="0" applyFont="1" applyFill="1" applyBorder="1" applyAlignment="1">
      <alignment vertical="center" wrapText="1"/>
    </xf>
    <xf numFmtId="0" fontId="9" fillId="19" borderId="94" xfId="0" applyFont="1" applyFill="1" applyBorder="1" applyAlignment="1">
      <alignment vertical="center" wrapText="1"/>
    </xf>
    <xf numFmtId="0" fontId="9" fillId="46" borderId="46" xfId="0" applyFont="1" applyFill="1" applyBorder="1" applyAlignment="1">
      <alignment horizontal="center" vertical="center" wrapText="1"/>
    </xf>
    <xf numFmtId="0" fontId="9" fillId="46" borderId="63" xfId="0" applyFont="1" applyFill="1" applyBorder="1" applyAlignment="1">
      <alignment horizontal="center" vertical="center" wrapText="1"/>
    </xf>
    <xf numFmtId="0" fontId="9" fillId="46" borderId="67" xfId="0" applyFont="1" applyFill="1" applyBorder="1" applyAlignment="1">
      <alignment horizontal="center" vertical="center" wrapText="1"/>
    </xf>
    <xf numFmtId="0" fontId="9" fillId="19" borderId="46" xfId="0" applyFont="1" applyFill="1" applyBorder="1" applyAlignment="1">
      <alignment horizontal="center" vertical="center" wrapText="1"/>
    </xf>
    <xf numFmtId="0" fontId="9" fillId="19" borderId="63" xfId="0" applyFont="1" applyFill="1" applyBorder="1" applyAlignment="1">
      <alignment horizontal="center" vertical="center" wrapText="1"/>
    </xf>
    <xf numFmtId="0" fontId="9" fillId="19" borderId="67" xfId="0" applyFont="1" applyFill="1" applyBorder="1" applyAlignment="1">
      <alignment horizontal="center" vertical="center" wrapText="1"/>
    </xf>
    <xf numFmtId="0" fontId="111" fillId="19" borderId="46" xfId="0" applyFont="1" applyFill="1" applyBorder="1" applyAlignment="1">
      <alignment horizontal="center" wrapText="1"/>
    </xf>
    <xf numFmtId="0" fontId="111" fillId="19" borderId="63" xfId="0" applyFont="1" applyFill="1" applyBorder="1" applyAlignment="1">
      <alignment horizontal="center" wrapText="1"/>
    </xf>
    <xf numFmtId="0" fontId="111" fillId="19" borderId="67" xfId="0" applyFont="1" applyFill="1" applyBorder="1" applyAlignment="1">
      <alignment horizontal="center" wrapText="1"/>
    </xf>
    <xf numFmtId="0" fontId="18" fillId="0" borderId="22" xfId="0" applyFont="1" applyFill="1" applyBorder="1" applyAlignment="1">
      <alignment horizontal="left" vertical="center" wrapText="1"/>
    </xf>
    <xf numFmtId="0" fontId="18" fillId="0" borderId="28" xfId="0" applyFont="1" applyFill="1" applyBorder="1" applyAlignment="1">
      <alignment horizontal="center" vertical="center"/>
    </xf>
    <xf numFmtId="0" fontId="19" fillId="15" borderId="63" xfId="0" applyFont="1" applyFill="1" applyBorder="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2" xfId="59"/>
    <cellStyle name="Normal 12 2" xfId="60"/>
    <cellStyle name="Normal 14" xfId="61"/>
    <cellStyle name="Normal 14 2" xfId="62"/>
    <cellStyle name="Normal 15" xfId="63"/>
    <cellStyle name="Normal 15 2" xfId="64"/>
    <cellStyle name="Normal 15_KH giáo viên KCB 2015-2016 ca nam" xfId="65"/>
    <cellStyle name="Normal 2" xfId="66"/>
    <cellStyle name="Normal 2 2" xfId="67"/>
    <cellStyle name="Normal 3" xfId="68"/>
    <cellStyle name="Normal 3 2" xfId="69"/>
    <cellStyle name="Normal 4" xfId="70"/>
    <cellStyle name="Normal 5" xfId="71"/>
    <cellStyle name="Normal 6" xfId="72"/>
    <cellStyle name="Normal 7" xfId="73"/>
    <cellStyle name="Normal 8" xfId="74"/>
    <cellStyle name="Normal_KE HOACH GIANG DAY HK3_KHOA 3" xfId="75"/>
    <cellStyle name="Note" xfId="76"/>
    <cellStyle name="Note 2" xfId="77"/>
    <cellStyle name="Note 3" xfId="78"/>
    <cellStyle name="Output" xfId="79"/>
    <cellStyle name="Percent" xfId="80"/>
    <cellStyle name="Percent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92" customWidth="1"/>
    <col min="2" max="2" width="9.8515625" style="292" customWidth="1"/>
    <col min="3" max="3" width="20.7109375" style="292" customWidth="1"/>
    <col min="4" max="4" width="15.140625" style="294" customWidth="1"/>
    <col min="5" max="16" width="2.421875" style="292" hidden="1" customWidth="1"/>
    <col min="17" max="27" width="2.28125" style="292" hidden="1" customWidth="1"/>
    <col min="28" max="28" width="3.28125" style="292" hidden="1" customWidth="1"/>
    <col min="29" max="43" width="2.28125" style="292" hidden="1" customWidth="1"/>
    <col min="44" max="44" width="2.8515625" style="292" hidden="1" customWidth="1"/>
    <col min="45" max="46" width="2.28125" style="292" hidden="1" customWidth="1"/>
    <col min="47" max="47" width="5.8515625" style="292" hidden="1" customWidth="1"/>
    <col min="48" max="48" width="3.57421875" style="292" customWidth="1"/>
    <col min="49" max="49" width="4.140625" style="292" hidden="1" customWidth="1"/>
    <col min="50" max="50" width="3.140625" style="292" customWidth="1"/>
    <col min="51" max="51" width="3.140625" style="295" customWidth="1"/>
    <col min="52" max="54" width="3.140625" style="292" customWidth="1"/>
    <col min="55" max="55" width="4.140625" style="292" customWidth="1"/>
    <col min="56" max="56" width="3.140625" style="292" customWidth="1"/>
    <col min="57" max="57" width="3.8515625" style="292" customWidth="1"/>
    <col min="58" max="60" width="3.28125" style="292" customWidth="1"/>
    <col min="61" max="61" width="4.00390625" style="292" customWidth="1"/>
    <col min="62" max="62" width="4.140625" style="292" customWidth="1"/>
    <col min="63" max="64" width="3.140625" style="292" customWidth="1"/>
    <col min="65" max="66" width="4.00390625" style="292" customWidth="1"/>
    <col min="67" max="67" width="3.00390625" style="292" customWidth="1"/>
    <col min="68" max="68" width="3.8515625" style="292" customWidth="1"/>
    <col min="69" max="69" width="4.00390625" style="292" customWidth="1"/>
    <col min="70" max="70" width="4.28125" style="292" customWidth="1"/>
    <col min="71" max="73" width="3.00390625" style="292" customWidth="1"/>
    <col min="74" max="75" width="3.28125" style="292" customWidth="1"/>
    <col min="76" max="76" width="5.00390625" style="292" customWidth="1"/>
    <col min="77" max="79" width="1.7109375" style="292" customWidth="1"/>
    <col min="80" max="80" width="4.00390625" style="292" customWidth="1"/>
    <col min="81" max="81" width="1.7109375" style="292" customWidth="1"/>
    <col min="82" max="82" width="4.7109375" style="296" customWidth="1"/>
    <col min="83" max="83" width="3.57421875" style="292" customWidth="1"/>
    <col min="84" max="84" width="4.7109375" style="292" customWidth="1"/>
    <col min="85" max="85" width="3.57421875" style="295" customWidth="1"/>
    <col min="86" max="86" width="2.28125" style="292" customWidth="1"/>
    <col min="87" max="87" width="4.57421875" style="292" customWidth="1"/>
    <col min="88" max="88" width="3.421875" style="292" customWidth="1"/>
    <col min="89" max="89" width="2.7109375" style="292" customWidth="1"/>
    <col min="90" max="90" width="10.140625" style="292" customWidth="1"/>
    <col min="91" max="91" width="4.421875" style="292" customWidth="1"/>
    <col min="92" max="93" width="3.00390625" style="292" customWidth="1"/>
    <col min="94" max="94" width="6.8515625" style="292" customWidth="1"/>
    <col min="95" max="16384" width="9.140625" style="292" customWidth="1"/>
  </cols>
  <sheetData>
    <row r="1" spans="1:87" ht="18.75" customHeight="1">
      <c r="A1" s="860" t="s">
        <v>0</v>
      </c>
      <c r="B1" s="860"/>
      <c r="C1" s="860"/>
      <c r="D1" s="86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861" t="s">
        <v>76</v>
      </c>
      <c r="B2" s="861"/>
      <c r="C2" s="861"/>
      <c r="D2" s="861"/>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862" t="s">
        <v>92</v>
      </c>
      <c r="AX2" s="862"/>
      <c r="AY2" s="862"/>
      <c r="AZ2" s="862"/>
      <c r="BA2" s="862"/>
      <c r="BB2" s="862"/>
      <c r="BC2" s="862"/>
      <c r="BD2" s="862"/>
      <c r="BE2" s="862"/>
      <c r="BF2" s="862"/>
      <c r="BG2" s="862"/>
      <c r="BH2" s="862"/>
      <c r="BI2" s="862"/>
      <c r="BJ2" s="862"/>
      <c r="BK2" s="862"/>
      <c r="BL2" s="862"/>
      <c r="BM2" s="862"/>
      <c r="BN2" s="862"/>
      <c r="BO2" s="862"/>
      <c r="BP2" s="862"/>
      <c r="BQ2" s="862"/>
      <c r="BR2" s="862"/>
      <c r="BS2" s="862"/>
      <c r="BT2" s="862"/>
      <c r="BU2" s="862"/>
      <c r="BV2" s="862"/>
      <c r="BW2" s="862"/>
      <c r="BX2" s="862"/>
      <c r="BY2" s="862"/>
      <c r="BZ2" s="862"/>
      <c r="CA2" s="862"/>
      <c r="CB2" s="862"/>
      <c r="CC2" s="862"/>
      <c r="CD2" s="862"/>
      <c r="CE2" s="862"/>
      <c r="CF2" s="862"/>
      <c r="CG2" s="862"/>
      <c r="CP2" s="292">
        <f>32*14/2</f>
        <v>224</v>
      </c>
    </row>
    <row r="3" spans="2:85" ht="18" customHeight="1">
      <c r="B3" s="120"/>
      <c r="C3" s="120"/>
      <c r="D3" s="161"/>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862" t="s">
        <v>441</v>
      </c>
      <c r="AX3" s="862"/>
      <c r="AY3" s="862"/>
      <c r="AZ3" s="862"/>
      <c r="BA3" s="862"/>
      <c r="BB3" s="862"/>
      <c r="BC3" s="862"/>
      <c r="BD3" s="862"/>
      <c r="BE3" s="862"/>
      <c r="BF3" s="862"/>
      <c r="BG3" s="862"/>
      <c r="BH3" s="862"/>
      <c r="BI3" s="862"/>
      <c r="BJ3" s="862"/>
      <c r="BK3" s="862"/>
      <c r="BL3" s="862"/>
      <c r="BM3" s="862"/>
      <c r="BN3" s="862"/>
      <c r="BO3" s="862"/>
      <c r="BP3" s="862"/>
      <c r="BQ3" s="862"/>
      <c r="BR3" s="862"/>
      <c r="BS3" s="862"/>
      <c r="BT3" s="862"/>
      <c r="BU3" s="862"/>
      <c r="BV3" s="862"/>
      <c r="BW3" s="862"/>
      <c r="BX3" s="862"/>
      <c r="BY3" s="862"/>
      <c r="BZ3" s="862"/>
      <c r="CA3" s="862"/>
      <c r="CB3" s="862"/>
      <c r="CC3" s="862"/>
      <c r="CD3" s="862"/>
      <c r="CE3" s="862"/>
      <c r="CF3" s="862"/>
      <c r="CG3" s="862"/>
    </row>
    <row r="4" ht="17.25" customHeight="1" thickBot="1"/>
    <row r="5" spans="1:94" s="297" customFormat="1" ht="27" customHeight="1" thickTop="1">
      <c r="A5" s="863" t="s">
        <v>120</v>
      </c>
      <c r="B5" s="865" t="s">
        <v>2</v>
      </c>
      <c r="C5" s="867" t="s">
        <v>3</v>
      </c>
      <c r="D5" s="867"/>
      <c r="E5" s="867"/>
      <c r="F5" s="867"/>
      <c r="G5" s="867"/>
      <c r="H5" s="867"/>
      <c r="I5" s="867"/>
      <c r="J5" s="867"/>
      <c r="K5" s="867"/>
      <c r="L5" s="867"/>
      <c r="M5" s="867"/>
      <c r="N5" s="867"/>
      <c r="O5" s="867"/>
      <c r="P5" s="867"/>
      <c r="Q5" s="867"/>
      <c r="R5" s="867"/>
      <c r="S5" s="867"/>
      <c r="T5" s="867"/>
      <c r="U5" s="867"/>
      <c r="V5" s="867"/>
      <c r="W5" s="867"/>
      <c r="X5" s="867"/>
      <c r="Y5" s="867"/>
      <c r="Z5" s="867"/>
      <c r="AA5" s="867"/>
      <c r="AB5" s="867"/>
      <c r="AC5" s="867"/>
      <c r="AD5" s="867"/>
      <c r="AE5" s="867"/>
      <c r="AF5" s="867"/>
      <c r="AG5" s="867"/>
      <c r="AH5" s="867"/>
      <c r="AI5" s="867"/>
      <c r="AJ5" s="867"/>
      <c r="AK5" s="867"/>
      <c r="AL5" s="867"/>
      <c r="AM5" s="867"/>
      <c r="AN5" s="867"/>
      <c r="AO5" s="867"/>
      <c r="AP5" s="867"/>
      <c r="AQ5" s="867"/>
      <c r="AR5" s="867"/>
      <c r="AS5" s="867"/>
      <c r="AT5" s="867"/>
      <c r="AU5" s="867"/>
      <c r="AV5" s="867"/>
      <c r="AW5" s="867"/>
      <c r="AX5" s="867"/>
      <c r="AY5" s="867"/>
      <c r="AZ5" s="867"/>
      <c r="BA5" s="867"/>
      <c r="BB5" s="867"/>
      <c r="BC5" s="867"/>
      <c r="BD5" s="867"/>
      <c r="BE5" s="867"/>
      <c r="BF5" s="867"/>
      <c r="BG5" s="867"/>
      <c r="BH5" s="867"/>
      <c r="BI5" s="867"/>
      <c r="BJ5" s="867"/>
      <c r="BK5" s="867"/>
      <c r="BL5" s="867"/>
      <c r="BM5" s="867"/>
      <c r="BN5" s="867" t="s">
        <v>4</v>
      </c>
      <c r="BO5" s="867"/>
      <c r="BP5" s="867"/>
      <c r="BQ5" s="867"/>
      <c r="BR5" s="867"/>
      <c r="BS5" s="867"/>
      <c r="BT5" s="867"/>
      <c r="BU5" s="867"/>
      <c r="BV5" s="867"/>
      <c r="BW5" s="867"/>
      <c r="BX5" s="867"/>
      <c r="BY5" s="865" t="s">
        <v>5</v>
      </c>
      <c r="BZ5" s="865"/>
      <c r="CA5" s="865"/>
      <c r="CB5" s="865"/>
      <c r="CC5" s="865"/>
      <c r="CD5" s="868" t="s">
        <v>6</v>
      </c>
      <c r="CE5" s="865" t="s">
        <v>124</v>
      </c>
      <c r="CF5" s="865"/>
      <c r="CG5" s="870" t="s">
        <v>7</v>
      </c>
      <c r="CI5" s="872" t="s">
        <v>125</v>
      </c>
      <c r="CJ5" s="872"/>
      <c r="CK5" s="872"/>
      <c r="CL5" s="872"/>
      <c r="CM5" s="872" t="s">
        <v>125</v>
      </c>
      <c r="CN5" s="872"/>
      <c r="CO5" s="872"/>
      <c r="CP5" s="872"/>
    </row>
    <row r="6" spans="1:91" s="297" customFormat="1" ht="34.5" customHeight="1">
      <c r="A6" s="864"/>
      <c r="B6" s="866"/>
      <c r="C6" s="869" t="s">
        <v>8</v>
      </c>
      <c r="D6" s="873" t="s">
        <v>9</v>
      </c>
      <c r="E6" s="874" t="s">
        <v>130</v>
      </c>
      <c r="F6" s="875"/>
      <c r="G6" s="875"/>
      <c r="H6" s="875"/>
      <c r="I6" s="875"/>
      <c r="J6" s="875"/>
      <c r="K6" s="875"/>
      <c r="L6" s="875"/>
      <c r="M6" s="875"/>
      <c r="N6" s="875"/>
      <c r="O6" s="875"/>
      <c r="P6" s="875"/>
      <c r="Q6" s="875"/>
      <c r="R6" s="875"/>
      <c r="S6" s="875"/>
      <c r="T6" s="875"/>
      <c r="U6" s="875"/>
      <c r="V6" s="875"/>
      <c r="W6" s="875"/>
      <c r="X6" s="875"/>
      <c r="Y6" s="876"/>
      <c r="Z6" s="877" t="s">
        <v>145</v>
      </c>
      <c r="AA6" s="875"/>
      <c r="AB6" s="875"/>
      <c r="AC6" s="875"/>
      <c r="AD6" s="875"/>
      <c r="AE6" s="875"/>
      <c r="AF6" s="875"/>
      <c r="AG6" s="875"/>
      <c r="AH6" s="875"/>
      <c r="AI6" s="875"/>
      <c r="AJ6" s="875"/>
      <c r="AK6" s="875"/>
      <c r="AL6" s="875"/>
      <c r="AM6" s="875"/>
      <c r="AN6" s="875"/>
      <c r="AO6" s="875"/>
      <c r="AP6" s="875"/>
      <c r="AQ6" s="875"/>
      <c r="AR6" s="875"/>
      <c r="AS6" s="875"/>
      <c r="AT6" s="875"/>
      <c r="AU6" s="878"/>
      <c r="AV6" s="869" t="s">
        <v>442</v>
      </c>
      <c r="AW6" s="869" t="s">
        <v>443</v>
      </c>
      <c r="AX6" s="879" t="s">
        <v>11</v>
      </c>
      <c r="AY6" s="880"/>
      <c r="AZ6" s="881"/>
      <c r="BA6" s="869" t="s">
        <v>444</v>
      </c>
      <c r="BB6" s="869" t="s">
        <v>445</v>
      </c>
      <c r="BC6" s="882" t="s">
        <v>446</v>
      </c>
      <c r="BD6" s="883" t="s">
        <v>12</v>
      </c>
      <c r="BE6" s="883"/>
      <c r="BF6" s="883"/>
      <c r="BG6" s="869" t="s">
        <v>95</v>
      </c>
      <c r="BH6" s="869" t="s">
        <v>96</v>
      </c>
      <c r="BI6" s="882" t="s">
        <v>447</v>
      </c>
      <c r="BJ6" s="882" t="s">
        <v>448</v>
      </c>
      <c r="BK6" s="869" t="s">
        <v>95</v>
      </c>
      <c r="BL6" s="869" t="s">
        <v>96</v>
      </c>
      <c r="BM6" s="882" t="s">
        <v>13</v>
      </c>
      <c r="BN6" s="869" t="s">
        <v>14</v>
      </c>
      <c r="BO6" s="869" t="s">
        <v>15</v>
      </c>
      <c r="BP6" s="869" t="s">
        <v>16</v>
      </c>
      <c r="BQ6" s="888" t="s">
        <v>449</v>
      </c>
      <c r="BR6" s="869" t="s">
        <v>450</v>
      </c>
      <c r="BS6" s="869" t="s">
        <v>451</v>
      </c>
      <c r="BT6" s="869" t="s">
        <v>17</v>
      </c>
      <c r="BU6" s="869" t="s">
        <v>18</v>
      </c>
      <c r="BV6" s="869" t="s">
        <v>452</v>
      </c>
      <c r="BW6" s="869" t="s">
        <v>453</v>
      </c>
      <c r="BX6" s="882" t="s">
        <v>13</v>
      </c>
      <c r="BY6" s="869" t="s">
        <v>20</v>
      </c>
      <c r="BZ6" s="869" t="s">
        <v>21</v>
      </c>
      <c r="CA6" s="869" t="s">
        <v>22</v>
      </c>
      <c r="CB6" s="869" t="s">
        <v>23</v>
      </c>
      <c r="CC6" s="882" t="s">
        <v>13</v>
      </c>
      <c r="CD6" s="869"/>
      <c r="CE6" s="869" t="s">
        <v>250</v>
      </c>
      <c r="CF6" s="869" t="s">
        <v>24</v>
      </c>
      <c r="CG6" s="871"/>
      <c r="CI6" s="298" t="s">
        <v>133</v>
      </c>
      <c r="CM6" s="298" t="s">
        <v>362</v>
      </c>
    </row>
    <row r="7" spans="1:94" s="297" customFormat="1" ht="52.5" customHeight="1" thickBot="1">
      <c r="A7" s="864"/>
      <c r="B7" s="866"/>
      <c r="C7" s="869"/>
      <c r="D7" s="873"/>
      <c r="E7" s="887" t="s">
        <v>363</v>
      </c>
      <c r="F7" s="887"/>
      <c r="G7" s="887"/>
      <c r="H7" s="887"/>
      <c r="I7" s="887" t="s">
        <v>150</v>
      </c>
      <c r="J7" s="887"/>
      <c r="K7" s="887"/>
      <c r="L7" s="887"/>
      <c r="M7" s="887" t="s">
        <v>151</v>
      </c>
      <c r="N7" s="887"/>
      <c r="O7" s="887"/>
      <c r="P7" s="887"/>
      <c r="Q7" s="887"/>
      <c r="R7" s="887" t="s">
        <v>152</v>
      </c>
      <c r="S7" s="887"/>
      <c r="T7" s="887"/>
      <c r="U7" s="887"/>
      <c r="V7" s="884" t="s">
        <v>219</v>
      </c>
      <c r="W7" s="885"/>
      <c r="X7" s="885"/>
      <c r="Y7" s="886"/>
      <c r="Z7" s="887" t="s">
        <v>181</v>
      </c>
      <c r="AA7" s="887"/>
      <c r="AB7" s="887"/>
      <c r="AC7" s="887" t="s">
        <v>177</v>
      </c>
      <c r="AD7" s="887"/>
      <c r="AE7" s="887"/>
      <c r="AF7" s="887"/>
      <c r="AG7" s="887" t="s">
        <v>178</v>
      </c>
      <c r="AH7" s="887"/>
      <c r="AI7" s="887"/>
      <c r="AJ7" s="887"/>
      <c r="AK7" s="887"/>
      <c r="AL7" s="887" t="s">
        <v>179</v>
      </c>
      <c r="AM7" s="887"/>
      <c r="AN7" s="887"/>
      <c r="AO7" s="887"/>
      <c r="AP7" s="887" t="s">
        <v>180</v>
      </c>
      <c r="AQ7" s="887"/>
      <c r="AR7" s="887"/>
      <c r="AS7" s="887"/>
      <c r="AT7" s="890"/>
      <c r="AU7" s="179"/>
      <c r="AV7" s="869"/>
      <c r="AW7" s="869"/>
      <c r="AX7" s="15" t="s">
        <v>135</v>
      </c>
      <c r="AY7" s="16" t="s">
        <v>136</v>
      </c>
      <c r="AZ7" s="15" t="s">
        <v>25</v>
      </c>
      <c r="BA7" s="869"/>
      <c r="BB7" s="869"/>
      <c r="BC7" s="882"/>
      <c r="BD7" s="15" t="s">
        <v>135</v>
      </c>
      <c r="BE7" s="15" t="s">
        <v>136</v>
      </c>
      <c r="BF7" s="15" t="s">
        <v>25</v>
      </c>
      <c r="BG7" s="869"/>
      <c r="BH7" s="869"/>
      <c r="BI7" s="882"/>
      <c r="BJ7" s="882"/>
      <c r="BK7" s="869"/>
      <c r="BL7" s="869"/>
      <c r="BM7" s="882"/>
      <c r="BN7" s="869"/>
      <c r="BO7" s="869"/>
      <c r="BP7" s="869"/>
      <c r="BQ7" s="889"/>
      <c r="BR7" s="869"/>
      <c r="BS7" s="869"/>
      <c r="BT7" s="869"/>
      <c r="BU7" s="869"/>
      <c r="BV7" s="869"/>
      <c r="BW7" s="869"/>
      <c r="BX7" s="882"/>
      <c r="BY7" s="869"/>
      <c r="BZ7" s="869"/>
      <c r="CA7" s="869"/>
      <c r="CB7" s="869"/>
      <c r="CC7" s="882"/>
      <c r="CD7" s="869"/>
      <c r="CE7" s="869"/>
      <c r="CF7" s="869"/>
      <c r="CG7" s="871"/>
      <c r="CI7" s="299" t="s">
        <v>131</v>
      </c>
      <c r="CJ7" s="299" t="s">
        <v>132</v>
      </c>
      <c r="CK7" s="299" t="s">
        <v>126</v>
      </c>
      <c r="CL7" s="300" t="s">
        <v>127</v>
      </c>
      <c r="CM7" s="299" t="s">
        <v>131</v>
      </c>
      <c r="CN7" s="299" t="s">
        <v>132</v>
      </c>
      <c r="CO7" s="299" t="s">
        <v>126</v>
      </c>
      <c r="CP7" s="301" t="s">
        <v>127</v>
      </c>
    </row>
    <row r="8" spans="1:90" s="42" customFormat="1" ht="25.5" customHeight="1" thickBot="1">
      <c r="A8" s="302" t="s">
        <v>26</v>
      </c>
      <c r="B8" s="303" t="s">
        <v>27</v>
      </c>
      <c r="C8" s="303" t="s">
        <v>28</v>
      </c>
      <c r="D8" s="304" t="s">
        <v>29</v>
      </c>
      <c r="E8" s="449" t="s">
        <v>220</v>
      </c>
      <c r="F8" s="449" t="s">
        <v>221</v>
      </c>
      <c r="G8" s="450" t="s">
        <v>222</v>
      </c>
      <c r="H8" s="451" t="s">
        <v>223</v>
      </c>
      <c r="I8" s="451" t="s">
        <v>224</v>
      </c>
      <c r="J8" s="451" t="s">
        <v>225</v>
      </c>
      <c r="K8" s="451" t="s">
        <v>226</v>
      </c>
      <c r="L8" s="451" t="s">
        <v>227</v>
      </c>
      <c r="M8" s="451" t="s">
        <v>228</v>
      </c>
      <c r="N8" s="451" t="s">
        <v>230</v>
      </c>
      <c r="O8" s="451" t="s">
        <v>229</v>
      </c>
      <c r="P8" s="451" t="s">
        <v>231</v>
      </c>
      <c r="Q8" s="451" t="s">
        <v>232</v>
      </c>
      <c r="R8" s="451" t="s">
        <v>233</v>
      </c>
      <c r="S8" s="451" t="s">
        <v>234</v>
      </c>
      <c r="T8" s="451" t="s">
        <v>235</v>
      </c>
      <c r="U8" s="451" t="s">
        <v>236</v>
      </c>
      <c r="V8" s="451" t="s">
        <v>237</v>
      </c>
      <c r="W8" s="452" t="s">
        <v>238</v>
      </c>
      <c r="X8" s="451" t="s">
        <v>239</v>
      </c>
      <c r="Y8" s="453" t="s">
        <v>364</v>
      </c>
      <c r="Z8" s="454" t="s">
        <v>365</v>
      </c>
      <c r="AA8" s="454" t="s">
        <v>366</v>
      </c>
      <c r="AB8" s="455" t="s">
        <v>367</v>
      </c>
      <c r="AC8" s="456" t="s">
        <v>368</v>
      </c>
      <c r="AD8" s="456" t="s">
        <v>369</v>
      </c>
      <c r="AE8" s="457" t="s">
        <v>370</v>
      </c>
      <c r="AF8" s="457" t="s">
        <v>371</v>
      </c>
      <c r="AG8" s="457" t="s">
        <v>372</v>
      </c>
      <c r="AH8" s="457" t="s">
        <v>373</v>
      </c>
      <c r="AI8" s="457" t="s">
        <v>374</v>
      </c>
      <c r="AJ8" s="457" t="s">
        <v>375</v>
      </c>
      <c r="AK8" s="457" t="s">
        <v>376</v>
      </c>
      <c r="AL8" s="457" t="s">
        <v>377</v>
      </c>
      <c r="AM8" s="457" t="s">
        <v>378</v>
      </c>
      <c r="AN8" s="457" t="s">
        <v>379</v>
      </c>
      <c r="AO8" s="457" t="s">
        <v>380</v>
      </c>
      <c r="AP8" s="457" t="s">
        <v>381</v>
      </c>
      <c r="AQ8" s="457" t="s">
        <v>382</v>
      </c>
      <c r="AR8" s="458" t="s">
        <v>383</v>
      </c>
      <c r="AS8" s="459" t="s">
        <v>384</v>
      </c>
      <c r="AT8" s="355" t="s">
        <v>183</v>
      </c>
      <c r="AU8" s="356"/>
      <c r="AV8" s="303" t="s">
        <v>30</v>
      </c>
      <c r="AW8" s="303" t="s">
        <v>31</v>
      </c>
      <c r="AX8" s="303" t="s">
        <v>32</v>
      </c>
      <c r="AY8" s="303" t="s">
        <v>33</v>
      </c>
      <c r="AZ8" s="303" t="s">
        <v>34</v>
      </c>
      <c r="BA8" s="303"/>
      <c r="BB8" s="303"/>
      <c r="BC8" s="303"/>
      <c r="BD8" s="303" t="s">
        <v>35</v>
      </c>
      <c r="BE8" s="303" t="s">
        <v>36</v>
      </c>
      <c r="BF8" s="303" t="s">
        <v>37</v>
      </c>
      <c r="BG8" s="303"/>
      <c r="BH8" s="303"/>
      <c r="BI8" s="303"/>
      <c r="BJ8" s="303"/>
      <c r="BK8" s="303" t="s">
        <v>38</v>
      </c>
      <c r="BL8" s="303" t="s">
        <v>39</v>
      </c>
      <c r="BN8" s="303" t="s">
        <v>40</v>
      </c>
      <c r="BO8" s="303" t="s">
        <v>41</v>
      </c>
      <c r="BP8" s="303" t="s">
        <v>42</v>
      </c>
      <c r="BQ8" s="615"/>
      <c r="BR8" s="615"/>
      <c r="BS8" s="615"/>
      <c r="BT8" s="303" t="s">
        <v>43</v>
      </c>
      <c r="BU8" s="303" t="s">
        <v>44</v>
      </c>
      <c r="BV8" s="303" t="s">
        <v>45</v>
      </c>
      <c r="BW8" s="303" t="s">
        <v>46</v>
      </c>
      <c r="BX8" s="303" t="s">
        <v>47</v>
      </c>
      <c r="BY8" s="303" t="s">
        <v>48</v>
      </c>
      <c r="BZ8" s="303" t="s">
        <v>49</v>
      </c>
      <c r="CA8" s="303" t="s">
        <v>50</v>
      </c>
      <c r="CB8" s="303" t="s">
        <v>51</v>
      </c>
      <c r="CC8" s="303" t="s">
        <v>52</v>
      </c>
      <c r="CD8" s="303" t="s">
        <v>53</v>
      </c>
      <c r="CE8" s="303" t="s">
        <v>54</v>
      </c>
      <c r="CF8" s="303" t="s">
        <v>55</v>
      </c>
      <c r="CG8" s="305" t="s">
        <v>56</v>
      </c>
      <c r="CL8" s="176"/>
    </row>
    <row r="9" spans="1:90" s="306" customFormat="1" ht="13.5" thickBot="1">
      <c r="A9" s="891">
        <v>1</v>
      </c>
      <c r="B9" s="895" t="s">
        <v>93</v>
      </c>
      <c r="C9" s="277" t="s">
        <v>256</v>
      </c>
      <c r="D9" s="41" t="s">
        <v>253</v>
      </c>
      <c r="E9" s="461">
        <v>4</v>
      </c>
      <c r="F9" s="461">
        <v>4</v>
      </c>
      <c r="G9" s="461">
        <v>4</v>
      </c>
      <c r="H9" s="461">
        <v>4</v>
      </c>
      <c r="I9" s="461">
        <v>4</v>
      </c>
      <c r="J9" s="461">
        <v>4</v>
      </c>
      <c r="K9" s="461">
        <v>4</v>
      </c>
      <c r="L9" s="461">
        <v>4</v>
      </c>
      <c r="M9" s="461">
        <v>4</v>
      </c>
      <c r="N9" s="461">
        <v>4</v>
      </c>
      <c r="O9" s="461">
        <v>4</v>
      </c>
      <c r="P9" s="461">
        <v>4</v>
      </c>
      <c r="Q9" s="461">
        <v>4</v>
      </c>
      <c r="R9" s="461">
        <v>4</v>
      </c>
      <c r="S9" s="461">
        <v>4</v>
      </c>
      <c r="T9" s="461">
        <v>4</v>
      </c>
      <c r="U9" s="461">
        <v>4</v>
      </c>
      <c r="V9" s="461">
        <v>4</v>
      </c>
      <c r="W9" s="461">
        <v>3</v>
      </c>
      <c r="X9" s="462"/>
      <c r="Y9" s="462"/>
      <c r="Z9" s="463"/>
      <c r="AA9" s="463"/>
      <c r="AB9" s="463"/>
      <c r="AC9" s="463"/>
      <c r="AD9" s="463"/>
      <c r="AE9" s="463"/>
      <c r="AF9" s="463"/>
      <c r="AG9" s="463"/>
      <c r="AH9" s="463"/>
      <c r="AI9" s="463"/>
      <c r="AJ9" s="463"/>
      <c r="AK9" s="463"/>
      <c r="AL9" s="463"/>
      <c r="AM9" s="463"/>
      <c r="AN9" s="463"/>
      <c r="AO9" s="463"/>
      <c r="AP9" s="463"/>
      <c r="AQ9" s="463"/>
      <c r="AR9" s="463"/>
      <c r="AS9" s="463"/>
      <c r="AT9" s="463"/>
      <c r="AU9" s="899">
        <f>SUM(E9:W16)+SUM(Y17:AD18)</f>
        <v>803</v>
      </c>
      <c r="AV9" s="464">
        <f>VLOOKUP(D9,'DANH SACH H'!$A$2:$B$10,2,0)</f>
        <v>15</v>
      </c>
      <c r="AW9" s="464" t="e">
        <f>VLOOKUP(D9,'[1]DANH SACH H'!$A$1:$C$11,3,0)</f>
        <v>#N/A</v>
      </c>
      <c r="AX9" s="117">
        <v>12</v>
      </c>
      <c r="AY9" s="117">
        <v>48</v>
      </c>
      <c r="AZ9" s="464"/>
      <c r="BA9" s="464">
        <f>IF(AV9&lt;25,0.8,IF(AND(AV9&gt;=25,AV9&lt;=35),1,IF(AND(AV9&gt;=36,AV9&lt;=50),1.2,1.3)))</f>
        <v>0.8</v>
      </c>
      <c r="BB9" s="464">
        <f>IF(AV9&lt;15,0.8,IF(AND(AV9&gt;=15,AV9&lt;=18),1,IF(AND(AV9&gt;=19,AV9&lt;=25),1.2,1.3)))</f>
        <v>1</v>
      </c>
      <c r="BC9" s="464">
        <f>(AX9*BA9+AY9*BB9)+AZ9/8*2.5+SUM(AX9:AY9)*0.1</f>
        <v>63.6</v>
      </c>
      <c r="BD9" s="464"/>
      <c r="BE9" s="464"/>
      <c r="BF9" s="464"/>
      <c r="BG9" s="464"/>
      <c r="BH9" s="464"/>
      <c r="BI9" s="464"/>
      <c r="BJ9" s="616">
        <f>BC9+BI9</f>
        <v>63.6</v>
      </c>
      <c r="BK9" s="464"/>
      <c r="BL9" s="464"/>
      <c r="BM9" s="464"/>
      <c r="BN9" s="465"/>
      <c r="BO9" s="465"/>
      <c r="BP9" s="903"/>
      <c r="BQ9" s="617">
        <f>1*0.5</f>
        <v>0.5</v>
      </c>
      <c r="BR9" s="617">
        <f>8*0.3</f>
        <v>2.4</v>
      </c>
      <c r="BS9" s="466">
        <f>0.2*AV9</f>
        <v>3</v>
      </c>
      <c r="BT9" s="464"/>
      <c r="BU9" s="464"/>
      <c r="BV9" s="899">
        <f>28*80%/2</f>
        <v>11.200000000000001</v>
      </c>
      <c r="BW9" s="899"/>
      <c r="BX9" s="899" t="e">
        <f>SUM(BN9:BW22)</f>
        <v>#N/A</v>
      </c>
      <c r="BY9" s="464"/>
      <c r="BZ9" s="464"/>
      <c r="CA9" s="464"/>
      <c r="CB9" s="464"/>
      <c r="CC9" s="464"/>
      <c r="CD9" s="907" t="e">
        <f>SUM(BJ9:BJ19)+BX9</f>
        <v>#N/A</v>
      </c>
      <c r="CE9" s="911">
        <f>14*40</f>
        <v>560</v>
      </c>
      <c r="CF9" s="903" t="e">
        <f>CD9-CE9</f>
        <v>#N/A</v>
      </c>
      <c r="CG9" s="915"/>
      <c r="CI9" s="308"/>
      <c r="CJ9" s="309">
        <f>SUM(BR9:BS9)</f>
        <v>5.4</v>
      </c>
      <c r="CK9" s="310"/>
      <c r="CL9" s="310" t="s">
        <v>385</v>
      </c>
    </row>
    <row r="10" spans="1:90" s="306" customFormat="1" ht="19.5" thickBot="1">
      <c r="A10" s="892"/>
      <c r="B10" s="896"/>
      <c r="C10" s="387" t="s">
        <v>308</v>
      </c>
      <c r="D10" s="16" t="s">
        <v>245</v>
      </c>
      <c r="E10" s="468"/>
      <c r="F10" s="468"/>
      <c r="G10" s="468"/>
      <c r="H10" s="468"/>
      <c r="I10" s="468"/>
      <c r="J10" s="468"/>
      <c r="K10" s="468"/>
      <c r="L10" s="468"/>
      <c r="M10" s="468"/>
      <c r="N10" s="468"/>
      <c r="O10" s="468"/>
      <c r="P10" s="468">
        <v>4</v>
      </c>
      <c r="Q10" s="468">
        <v>4</v>
      </c>
      <c r="R10" s="468">
        <v>4</v>
      </c>
      <c r="S10" s="468">
        <v>4</v>
      </c>
      <c r="T10" s="468">
        <v>4</v>
      </c>
      <c r="U10" s="468">
        <v>4</v>
      </c>
      <c r="V10" s="468">
        <v>4</v>
      </c>
      <c r="W10" s="468">
        <v>2</v>
      </c>
      <c r="X10" s="469"/>
      <c r="Y10" s="469"/>
      <c r="Z10" s="469"/>
      <c r="AA10" s="469"/>
      <c r="AB10" s="469"/>
      <c r="AC10" s="469"/>
      <c r="AD10" s="469"/>
      <c r="AE10" s="469"/>
      <c r="AF10" s="469"/>
      <c r="AG10" s="469"/>
      <c r="AH10" s="469"/>
      <c r="AI10" s="469"/>
      <c r="AJ10" s="469"/>
      <c r="AK10" s="469"/>
      <c r="AL10" s="469"/>
      <c r="AM10" s="469"/>
      <c r="AN10" s="469"/>
      <c r="AO10" s="469"/>
      <c r="AP10" s="469"/>
      <c r="AQ10" s="469"/>
      <c r="AR10" s="470"/>
      <c r="AS10" s="470"/>
      <c r="AT10" s="470"/>
      <c r="AU10" s="900"/>
      <c r="AV10" s="464">
        <f>VLOOKUP(D10,'DANH SACH H'!$A$2:$B$10,2,0)</f>
        <v>16</v>
      </c>
      <c r="AW10" s="470">
        <f>VLOOKUP(D10,'[1]DANH SACH H'!$A$1:$C$11,3,0)</f>
        <v>16</v>
      </c>
      <c r="AX10" s="16">
        <v>26</v>
      </c>
      <c r="AY10" s="16">
        <v>94</v>
      </c>
      <c r="AZ10" s="470"/>
      <c r="BA10" s="470">
        <f aca="true" t="shared" si="0" ref="BA10:BA16">IF(AV10&lt;25,0.8,IF(AND(AV10&gt;=25,AV10&lt;=35),1,IF(AND(AV10&gt;=36,AV10&lt;=50),1.2,1.3)))</f>
        <v>0.8</v>
      </c>
      <c r="BB10" s="470">
        <f aca="true" t="shared" si="1" ref="BB10:BB16">IF(AV10&lt;15,0.8,IF(AND(AV10&gt;=15,AV10&lt;=18),1,IF(AND(AV10&gt;=19,AV10&lt;=25),1.2,1.3)))</f>
        <v>1</v>
      </c>
      <c r="BC10" s="470">
        <f aca="true" t="shared" si="2" ref="BC10:BC16">(AX10*BA10+AY10*BB10)+AZ10/8*2.5</f>
        <v>114.8</v>
      </c>
      <c r="BD10" s="470"/>
      <c r="BE10" s="470"/>
      <c r="BF10" s="470"/>
      <c r="BG10" s="470"/>
      <c r="BH10" s="470"/>
      <c r="BI10" s="470"/>
      <c r="BJ10" s="618">
        <f aca="true" t="shared" si="3" ref="BJ10:BJ19">BC10+BI10</f>
        <v>114.8</v>
      </c>
      <c r="BK10" s="470"/>
      <c r="BL10" s="470"/>
      <c r="BM10" s="470"/>
      <c r="BN10" s="471"/>
      <c r="BO10" s="471"/>
      <c r="BP10" s="904"/>
      <c r="BQ10" s="472">
        <f>1*1</f>
        <v>1</v>
      </c>
      <c r="BR10" s="472">
        <f>2*0.3</f>
        <v>0.6</v>
      </c>
      <c r="BS10" s="617">
        <f>0.1*AV10</f>
        <v>1.6</v>
      </c>
      <c r="BT10" s="470"/>
      <c r="BU10" s="470"/>
      <c r="BV10" s="900"/>
      <c r="BW10" s="900"/>
      <c r="BX10" s="900"/>
      <c r="BY10" s="470"/>
      <c r="BZ10" s="470"/>
      <c r="CA10" s="470"/>
      <c r="CB10" s="470"/>
      <c r="CC10" s="470"/>
      <c r="CD10" s="908"/>
      <c r="CE10" s="912"/>
      <c r="CF10" s="904"/>
      <c r="CG10" s="916"/>
      <c r="CH10" s="312"/>
      <c r="CI10" s="309">
        <f>2*0.3+0.1*AV10</f>
        <v>2.2</v>
      </c>
      <c r="CJ10" s="309">
        <f>SUM(BR10:BS10)</f>
        <v>2.2</v>
      </c>
      <c r="CK10" s="310"/>
      <c r="CL10" s="310" t="s">
        <v>385</v>
      </c>
    </row>
    <row r="11" spans="1:90" s="306" customFormat="1" ht="12" thickBot="1">
      <c r="A11" s="892"/>
      <c r="B11" s="896"/>
      <c r="C11" s="279" t="s">
        <v>259</v>
      </c>
      <c r="D11" s="16" t="s">
        <v>253</v>
      </c>
      <c r="E11" s="468"/>
      <c r="F11" s="468">
        <v>6</v>
      </c>
      <c r="G11" s="468">
        <v>6</v>
      </c>
      <c r="H11" s="468">
        <v>6</v>
      </c>
      <c r="I11" s="468">
        <v>6</v>
      </c>
      <c r="J11" s="468">
        <v>6</v>
      </c>
      <c r="K11" s="468">
        <v>6</v>
      </c>
      <c r="L11" s="468">
        <v>6</v>
      </c>
      <c r="M11" s="468">
        <v>6</v>
      </c>
      <c r="N11" s="468">
        <v>6</v>
      </c>
      <c r="O11" s="468">
        <v>6</v>
      </c>
      <c r="P11" s="468">
        <v>6</v>
      </c>
      <c r="Q11" s="468">
        <v>6</v>
      </c>
      <c r="R11" s="468">
        <v>6</v>
      </c>
      <c r="S11" s="468">
        <v>6</v>
      </c>
      <c r="T11" s="468">
        <v>6</v>
      </c>
      <c r="U11" s="468"/>
      <c r="V11" s="468"/>
      <c r="W11" s="468"/>
      <c r="X11" s="469"/>
      <c r="Y11" s="469"/>
      <c r="Z11" s="469"/>
      <c r="AA11" s="469"/>
      <c r="AB11" s="469"/>
      <c r="AC11" s="469"/>
      <c r="AD11" s="469"/>
      <c r="AE11" s="469"/>
      <c r="AF11" s="469"/>
      <c r="AG11" s="469"/>
      <c r="AH11" s="469"/>
      <c r="AI11" s="469"/>
      <c r="AJ11" s="469"/>
      <c r="AK11" s="469"/>
      <c r="AL11" s="469"/>
      <c r="AM11" s="469"/>
      <c r="AN11" s="469"/>
      <c r="AO11" s="469"/>
      <c r="AP11" s="469"/>
      <c r="AQ11" s="469"/>
      <c r="AR11" s="470"/>
      <c r="AS11" s="470"/>
      <c r="AT11" s="470"/>
      <c r="AU11" s="900"/>
      <c r="AV11" s="464">
        <f>VLOOKUP(D11,'DANH SACH H'!$A$2:$B$10,2,0)</f>
        <v>15</v>
      </c>
      <c r="AW11" s="470" t="e">
        <f>VLOOKUP(D11,'[1]DANH SACH H'!$A$1:$C$11,3,0)</f>
        <v>#N/A</v>
      </c>
      <c r="AX11" s="16">
        <v>48</v>
      </c>
      <c r="AY11" s="16">
        <v>12</v>
      </c>
      <c r="AZ11" s="471"/>
      <c r="BA11" s="470">
        <f t="shared" si="0"/>
        <v>0.8</v>
      </c>
      <c r="BB11" s="470">
        <f t="shared" si="1"/>
        <v>1</v>
      </c>
      <c r="BC11" s="470">
        <f t="shared" si="2"/>
        <v>50.400000000000006</v>
      </c>
      <c r="BD11" s="471"/>
      <c r="BE11" s="471"/>
      <c r="BF11" s="471"/>
      <c r="BG11" s="471"/>
      <c r="BH11" s="471"/>
      <c r="BI11" s="471"/>
      <c r="BJ11" s="618">
        <f t="shared" si="3"/>
        <v>50.400000000000006</v>
      </c>
      <c r="BK11" s="471"/>
      <c r="BL11" s="471"/>
      <c r="BM11" s="471"/>
      <c r="BN11" s="471"/>
      <c r="BO11" s="471"/>
      <c r="BP11" s="904"/>
      <c r="BQ11" s="472">
        <f>1*0.5</f>
        <v>0.5</v>
      </c>
      <c r="BR11" s="472">
        <f>8*0.3</f>
        <v>2.4</v>
      </c>
      <c r="BS11" s="472">
        <f>0.2*AV11</f>
        <v>3</v>
      </c>
      <c r="BT11" s="470"/>
      <c r="BU11" s="470"/>
      <c r="BV11" s="900"/>
      <c r="BW11" s="900"/>
      <c r="BX11" s="900"/>
      <c r="BY11" s="470"/>
      <c r="BZ11" s="470"/>
      <c r="CA11" s="470"/>
      <c r="CB11" s="470"/>
      <c r="CC11" s="470"/>
      <c r="CD11" s="908"/>
      <c r="CE11" s="912"/>
      <c r="CF11" s="904"/>
      <c r="CG11" s="916"/>
      <c r="CH11" s="312"/>
      <c r="CI11" s="308"/>
      <c r="CJ11" s="309">
        <f>SUM(BR11:BS11)</f>
        <v>5.4</v>
      </c>
      <c r="CK11" s="310"/>
      <c r="CL11" s="310" t="s">
        <v>385</v>
      </c>
    </row>
    <row r="12" spans="1:90" s="306" customFormat="1" ht="19.5" thickBot="1">
      <c r="A12" s="892"/>
      <c r="B12" s="896"/>
      <c r="C12" s="387" t="s">
        <v>308</v>
      </c>
      <c r="D12" s="16" t="s">
        <v>243</v>
      </c>
      <c r="E12" s="468">
        <v>8</v>
      </c>
      <c r="F12" s="468">
        <v>8</v>
      </c>
      <c r="G12" s="468">
        <v>8</v>
      </c>
      <c r="H12" s="468">
        <v>8</v>
      </c>
      <c r="I12" s="468">
        <v>8</v>
      </c>
      <c r="J12" s="468">
        <v>8</v>
      </c>
      <c r="K12" s="468">
        <v>8</v>
      </c>
      <c r="L12" s="468">
        <v>8</v>
      </c>
      <c r="M12" s="468">
        <v>8</v>
      </c>
      <c r="N12" s="468">
        <v>8</v>
      </c>
      <c r="O12" s="468">
        <v>8</v>
      </c>
      <c r="P12" s="468">
        <v>8</v>
      </c>
      <c r="Q12" s="468">
        <v>8</v>
      </c>
      <c r="R12" s="468">
        <v>8</v>
      </c>
      <c r="S12" s="468">
        <v>8</v>
      </c>
      <c r="T12" s="468">
        <v>8</v>
      </c>
      <c r="U12" s="468">
        <v>8</v>
      </c>
      <c r="V12" s="468">
        <v>4</v>
      </c>
      <c r="W12" s="473"/>
      <c r="X12" s="469"/>
      <c r="Y12" s="469"/>
      <c r="Z12" s="469"/>
      <c r="AA12" s="469"/>
      <c r="AB12" s="469"/>
      <c r="AC12" s="469"/>
      <c r="AD12" s="469"/>
      <c r="AE12" s="469"/>
      <c r="AF12" s="469"/>
      <c r="AG12" s="469"/>
      <c r="AH12" s="469"/>
      <c r="AI12" s="469"/>
      <c r="AJ12" s="469"/>
      <c r="AK12" s="469"/>
      <c r="AL12" s="469"/>
      <c r="AM12" s="469"/>
      <c r="AN12" s="469"/>
      <c r="AO12" s="469"/>
      <c r="AP12" s="469"/>
      <c r="AQ12" s="469"/>
      <c r="AR12" s="470"/>
      <c r="AS12" s="470"/>
      <c r="AT12" s="470"/>
      <c r="AU12" s="900"/>
      <c r="AV12" s="464">
        <f>VLOOKUP(D12,'DANH SACH H'!$A$2:$B$10,2,0)</f>
        <v>24</v>
      </c>
      <c r="AW12" s="470">
        <f>VLOOKUP(D12,'[1]DANH SACH H'!$A$1:$C$11,3,0)</f>
        <v>24</v>
      </c>
      <c r="AX12" s="16">
        <v>26</v>
      </c>
      <c r="AY12" s="16">
        <v>94</v>
      </c>
      <c r="AZ12" s="471"/>
      <c r="BA12" s="470">
        <f t="shared" si="0"/>
        <v>0.8</v>
      </c>
      <c r="BB12" s="470">
        <f t="shared" si="1"/>
        <v>1.2</v>
      </c>
      <c r="BC12" s="470">
        <f t="shared" si="2"/>
        <v>133.6</v>
      </c>
      <c r="BD12" s="471"/>
      <c r="BE12" s="471"/>
      <c r="BF12" s="471"/>
      <c r="BG12" s="471"/>
      <c r="BH12" s="471"/>
      <c r="BI12" s="471"/>
      <c r="BJ12" s="618">
        <f t="shared" si="3"/>
        <v>133.6</v>
      </c>
      <c r="BK12" s="471"/>
      <c r="BL12" s="471"/>
      <c r="BM12" s="471"/>
      <c r="BN12" s="471"/>
      <c r="BO12" s="471"/>
      <c r="BP12" s="904"/>
      <c r="BQ12" s="472">
        <f>1*0.5</f>
        <v>0.5</v>
      </c>
      <c r="BR12" s="472">
        <f>8*0.3</f>
        <v>2.4</v>
      </c>
      <c r="BS12" s="472">
        <f>0.2*AV12</f>
        <v>4.800000000000001</v>
      </c>
      <c r="BT12" s="470"/>
      <c r="BU12" s="470"/>
      <c r="BV12" s="900"/>
      <c r="BW12" s="900"/>
      <c r="BX12" s="900"/>
      <c r="BY12" s="470"/>
      <c r="BZ12" s="470"/>
      <c r="CA12" s="470"/>
      <c r="CB12" s="470"/>
      <c r="CC12" s="470"/>
      <c r="CD12" s="908"/>
      <c r="CE12" s="912"/>
      <c r="CF12" s="904"/>
      <c r="CG12" s="916"/>
      <c r="CH12" s="312"/>
      <c r="CI12" s="308"/>
      <c r="CJ12" s="309">
        <f>SUM(BR12:BS12)</f>
        <v>7.200000000000001</v>
      </c>
      <c r="CK12" s="310"/>
      <c r="CL12" s="310" t="s">
        <v>385</v>
      </c>
    </row>
    <row r="13" spans="1:90" s="306" customFormat="1" ht="16.5" customHeight="1" thickBot="1">
      <c r="A13" s="892"/>
      <c r="B13" s="896"/>
      <c r="C13" s="15" t="s">
        <v>128</v>
      </c>
      <c r="D13" s="16" t="s">
        <v>244</v>
      </c>
      <c r="E13" s="470">
        <v>6</v>
      </c>
      <c r="F13" s="470">
        <v>6</v>
      </c>
      <c r="G13" s="470">
        <v>6</v>
      </c>
      <c r="H13" s="470">
        <v>6</v>
      </c>
      <c r="I13" s="470">
        <v>6</v>
      </c>
      <c r="J13" s="470">
        <v>6</v>
      </c>
      <c r="K13" s="470">
        <v>6</v>
      </c>
      <c r="L13" s="470">
        <v>6</v>
      </c>
      <c r="M13" s="470">
        <v>6</v>
      </c>
      <c r="N13" s="470">
        <v>6</v>
      </c>
      <c r="O13" s="470">
        <v>6</v>
      </c>
      <c r="P13" s="470">
        <v>6</v>
      </c>
      <c r="Q13" s="470">
        <v>6</v>
      </c>
      <c r="R13" s="470">
        <v>6</v>
      </c>
      <c r="S13" s="470">
        <v>6</v>
      </c>
      <c r="T13" s="470"/>
      <c r="U13" s="470"/>
      <c r="V13" s="470"/>
      <c r="W13" s="470"/>
      <c r="X13" s="469"/>
      <c r="Y13" s="469"/>
      <c r="Z13" s="469"/>
      <c r="AA13" s="469"/>
      <c r="AB13" s="469"/>
      <c r="AC13" s="469"/>
      <c r="AD13" s="469"/>
      <c r="AE13" s="469"/>
      <c r="AF13" s="469"/>
      <c r="AG13" s="469"/>
      <c r="AH13" s="469"/>
      <c r="AI13" s="469"/>
      <c r="AJ13" s="469"/>
      <c r="AK13" s="469"/>
      <c r="AL13" s="469"/>
      <c r="AM13" s="469"/>
      <c r="AN13" s="469"/>
      <c r="AO13" s="469"/>
      <c r="AP13" s="469"/>
      <c r="AQ13" s="469"/>
      <c r="AR13" s="470"/>
      <c r="AS13" s="470"/>
      <c r="AT13" s="470"/>
      <c r="AU13" s="900"/>
      <c r="AV13" s="464">
        <f>VLOOKUP(D13,'DANH SACH H'!$A$2:$B$10,2,0)</f>
        <v>35</v>
      </c>
      <c r="AW13" s="470">
        <f>VLOOKUP(D13,'[1]DANH SACH H'!$A$1:$C$11,3,0)</f>
        <v>35</v>
      </c>
      <c r="AX13" s="470"/>
      <c r="AY13" s="470"/>
      <c r="AZ13" s="471"/>
      <c r="BA13" s="470"/>
      <c r="BB13" s="470"/>
      <c r="BC13" s="470"/>
      <c r="BD13" s="471"/>
      <c r="BE13" s="471"/>
      <c r="BF13" s="471"/>
      <c r="BG13" s="471"/>
      <c r="BH13" s="471"/>
      <c r="BI13" s="471"/>
      <c r="BJ13" s="618">
        <f t="shared" si="3"/>
        <v>0</v>
      </c>
      <c r="BK13" s="471"/>
      <c r="BL13" s="471"/>
      <c r="BM13" s="471"/>
      <c r="BN13" s="471"/>
      <c r="BO13" s="471"/>
      <c r="BP13" s="904"/>
      <c r="BQ13" s="472">
        <f>1*0.5</f>
        <v>0.5</v>
      </c>
      <c r="BR13" s="472">
        <f>8*0.3</f>
        <v>2.4</v>
      </c>
      <c r="BS13" s="472">
        <f>0.2*AW13</f>
        <v>7</v>
      </c>
      <c r="BT13" s="470"/>
      <c r="BU13" s="470"/>
      <c r="BV13" s="900"/>
      <c r="BW13" s="900"/>
      <c r="BX13" s="900"/>
      <c r="BY13" s="470"/>
      <c r="BZ13" s="470"/>
      <c r="CA13" s="470"/>
      <c r="CB13" s="470"/>
      <c r="CC13" s="470"/>
      <c r="CD13" s="908"/>
      <c r="CE13" s="912"/>
      <c r="CF13" s="904"/>
      <c r="CG13" s="916"/>
      <c r="CH13" s="312"/>
      <c r="CI13" s="308"/>
      <c r="CJ13" s="309">
        <f>SUM(BR13:BS13)</f>
        <v>9.4</v>
      </c>
      <c r="CK13" s="310"/>
      <c r="CL13" s="310" t="s">
        <v>385</v>
      </c>
    </row>
    <row r="14" spans="1:90" s="306" customFormat="1" ht="12" thickBot="1">
      <c r="A14" s="892"/>
      <c r="B14" s="896"/>
      <c r="C14" s="474"/>
      <c r="D14" s="470"/>
      <c r="E14" s="468"/>
      <c r="F14" s="468"/>
      <c r="G14" s="468"/>
      <c r="H14" s="468">
        <v>4</v>
      </c>
      <c r="I14" s="468">
        <v>4</v>
      </c>
      <c r="J14" s="468">
        <v>4</v>
      </c>
      <c r="K14" s="468">
        <v>4</v>
      </c>
      <c r="L14" s="468">
        <v>4</v>
      </c>
      <c r="M14" s="468">
        <v>4</v>
      </c>
      <c r="N14" s="468">
        <v>4</v>
      </c>
      <c r="O14" s="468">
        <v>4</v>
      </c>
      <c r="P14" s="468">
        <v>4</v>
      </c>
      <c r="Q14" s="468">
        <v>4</v>
      </c>
      <c r="R14" s="468">
        <v>4</v>
      </c>
      <c r="S14" s="468">
        <v>4</v>
      </c>
      <c r="T14" s="468">
        <v>4</v>
      </c>
      <c r="U14" s="468">
        <v>8</v>
      </c>
      <c r="V14" s="468">
        <v>8</v>
      </c>
      <c r="W14" s="468">
        <v>7</v>
      </c>
      <c r="X14" s="469"/>
      <c r="Y14" s="469"/>
      <c r="Z14" s="469"/>
      <c r="AA14" s="469"/>
      <c r="AB14" s="470"/>
      <c r="AC14" s="470"/>
      <c r="AD14" s="470"/>
      <c r="AE14" s="470"/>
      <c r="AF14" s="470"/>
      <c r="AG14" s="470"/>
      <c r="AH14" s="470"/>
      <c r="AI14" s="470"/>
      <c r="AJ14" s="470"/>
      <c r="AK14" s="470"/>
      <c r="AL14" s="469"/>
      <c r="AM14" s="469"/>
      <c r="AN14" s="469"/>
      <c r="AO14" s="469"/>
      <c r="AP14" s="469"/>
      <c r="AQ14" s="469"/>
      <c r="AR14" s="470"/>
      <c r="AS14" s="470"/>
      <c r="AT14" s="470"/>
      <c r="AU14" s="900"/>
      <c r="AV14" s="464" t="e">
        <f>VLOOKUP(D14,'DANH SACH H'!$A$2:$B$10,2,0)</f>
        <v>#N/A</v>
      </c>
      <c r="AW14" s="470" t="e">
        <f>VLOOKUP(D14,'[1]DANH SACH H'!$A$1:$C$11,3,0)</f>
        <v>#N/A</v>
      </c>
      <c r="AX14" s="470">
        <v>57</v>
      </c>
      <c r="AY14" s="470">
        <v>18</v>
      </c>
      <c r="AZ14" s="471"/>
      <c r="BA14" s="470" t="e">
        <f t="shared" si="0"/>
        <v>#N/A</v>
      </c>
      <c r="BB14" s="470" t="e">
        <f t="shared" si="1"/>
        <v>#N/A</v>
      </c>
      <c r="BC14" s="470" t="e">
        <f t="shared" si="2"/>
        <v>#N/A</v>
      </c>
      <c r="BD14" s="471"/>
      <c r="BE14" s="471"/>
      <c r="BF14" s="471"/>
      <c r="BG14" s="471"/>
      <c r="BH14" s="471"/>
      <c r="BI14" s="471"/>
      <c r="BJ14" s="618" t="e">
        <f t="shared" si="3"/>
        <v>#N/A</v>
      </c>
      <c r="BK14" s="471"/>
      <c r="BL14" s="471"/>
      <c r="BM14" s="471"/>
      <c r="BN14" s="471"/>
      <c r="BO14" s="471"/>
      <c r="BP14" s="904"/>
      <c r="BQ14" s="472">
        <f>1*1</f>
        <v>1</v>
      </c>
      <c r="BR14" s="472">
        <f>2*0.3</f>
        <v>0.6</v>
      </c>
      <c r="BS14" s="472" t="e">
        <f>0.1*AV14</f>
        <v>#N/A</v>
      </c>
      <c r="BT14" s="470"/>
      <c r="BU14" s="470"/>
      <c r="BV14" s="900"/>
      <c r="BW14" s="900"/>
      <c r="BX14" s="900"/>
      <c r="BY14" s="470"/>
      <c r="BZ14" s="470"/>
      <c r="CA14" s="470"/>
      <c r="CB14" s="470"/>
      <c r="CC14" s="470"/>
      <c r="CD14" s="908"/>
      <c r="CE14" s="912"/>
      <c r="CF14" s="904"/>
      <c r="CG14" s="916"/>
      <c r="CH14" s="312"/>
      <c r="CI14" s="309"/>
      <c r="CJ14" s="313"/>
      <c r="CK14" s="310"/>
      <c r="CL14" s="310"/>
    </row>
    <row r="15" spans="1:90" s="306" customFormat="1" ht="12" thickBot="1">
      <c r="A15" s="892"/>
      <c r="B15" s="896"/>
      <c r="C15" s="474"/>
      <c r="D15" s="470"/>
      <c r="E15" s="468"/>
      <c r="F15" s="468"/>
      <c r="G15" s="468"/>
      <c r="H15" s="468"/>
      <c r="I15" s="469">
        <v>8</v>
      </c>
      <c r="J15" s="469">
        <v>8</v>
      </c>
      <c r="K15" s="469">
        <v>8</v>
      </c>
      <c r="L15" s="469">
        <v>8</v>
      </c>
      <c r="M15" s="469">
        <v>8</v>
      </c>
      <c r="N15" s="469">
        <v>8</v>
      </c>
      <c r="O15" s="469">
        <v>8</v>
      </c>
      <c r="P15" s="469">
        <v>8</v>
      </c>
      <c r="Q15" s="469">
        <v>8</v>
      </c>
      <c r="R15" s="469">
        <v>8</v>
      </c>
      <c r="S15" s="469">
        <v>8</v>
      </c>
      <c r="T15" s="469">
        <v>2</v>
      </c>
      <c r="U15" s="468"/>
      <c r="V15" s="468"/>
      <c r="W15" s="468"/>
      <c r="X15" s="469"/>
      <c r="Y15" s="469"/>
      <c r="Z15" s="469"/>
      <c r="AA15" s="469"/>
      <c r="AB15" s="470"/>
      <c r="AC15" s="470"/>
      <c r="AD15" s="470"/>
      <c r="AE15" s="470"/>
      <c r="AF15" s="470"/>
      <c r="AG15" s="470"/>
      <c r="AH15" s="470"/>
      <c r="AI15" s="470"/>
      <c r="AJ15" s="470"/>
      <c r="AK15" s="470"/>
      <c r="AL15" s="469"/>
      <c r="AM15" s="469"/>
      <c r="AN15" s="469"/>
      <c r="AO15" s="469"/>
      <c r="AP15" s="469"/>
      <c r="AQ15" s="469"/>
      <c r="AR15" s="470"/>
      <c r="AS15" s="470"/>
      <c r="AT15" s="470"/>
      <c r="AU15" s="900"/>
      <c r="AV15" s="464" t="e">
        <f>VLOOKUP(D15,'DANH SACH H'!$A$2:$B$10,2,0)</f>
        <v>#N/A</v>
      </c>
      <c r="AW15" s="470" t="e">
        <f>VLOOKUP(D15,'[1]DANH SACH H'!$A$1:$C$11,3,0)</f>
        <v>#N/A</v>
      </c>
      <c r="AX15" s="470">
        <v>19</v>
      </c>
      <c r="AY15" s="470">
        <v>71</v>
      </c>
      <c r="AZ15" s="471"/>
      <c r="BA15" s="470" t="e">
        <f t="shared" si="0"/>
        <v>#N/A</v>
      </c>
      <c r="BB15" s="470" t="e">
        <f t="shared" si="1"/>
        <v>#N/A</v>
      </c>
      <c r="BC15" s="470" t="e">
        <f t="shared" si="2"/>
        <v>#N/A</v>
      </c>
      <c r="BD15" s="471"/>
      <c r="BE15" s="471"/>
      <c r="BF15" s="471"/>
      <c r="BG15" s="471"/>
      <c r="BH15" s="471"/>
      <c r="BI15" s="471"/>
      <c r="BJ15" s="618" t="e">
        <f t="shared" si="3"/>
        <v>#N/A</v>
      </c>
      <c r="BK15" s="471"/>
      <c r="BL15" s="471"/>
      <c r="BM15" s="471"/>
      <c r="BN15" s="471"/>
      <c r="BO15" s="471"/>
      <c r="BP15" s="904"/>
      <c r="BQ15" s="472">
        <f>1*0.5</f>
        <v>0.5</v>
      </c>
      <c r="BR15" s="472">
        <f>8*0.3</f>
        <v>2.4</v>
      </c>
      <c r="BS15" s="472" t="e">
        <f>0.2*AV15</f>
        <v>#N/A</v>
      </c>
      <c r="BT15" s="470"/>
      <c r="BU15" s="470"/>
      <c r="BV15" s="900"/>
      <c r="BW15" s="900"/>
      <c r="BX15" s="900"/>
      <c r="BY15" s="470"/>
      <c r="BZ15" s="470"/>
      <c r="CA15" s="470"/>
      <c r="CB15" s="470"/>
      <c r="CC15" s="470"/>
      <c r="CD15" s="908"/>
      <c r="CE15" s="912"/>
      <c r="CF15" s="904"/>
      <c r="CG15" s="916"/>
      <c r="CH15" s="312"/>
      <c r="CI15" s="309"/>
      <c r="CJ15" s="313"/>
      <c r="CK15" s="310"/>
      <c r="CL15" s="310"/>
    </row>
    <row r="16" spans="1:90" s="306" customFormat="1" ht="12" thickBot="1">
      <c r="A16" s="892"/>
      <c r="B16" s="896"/>
      <c r="C16" s="474"/>
      <c r="D16" s="470"/>
      <c r="E16" s="468"/>
      <c r="F16" s="468"/>
      <c r="G16" s="468"/>
      <c r="H16" s="468">
        <v>3</v>
      </c>
      <c r="I16" s="468">
        <v>3</v>
      </c>
      <c r="J16" s="468">
        <v>3</v>
      </c>
      <c r="K16" s="468">
        <v>3</v>
      </c>
      <c r="L16" s="468">
        <v>3</v>
      </c>
      <c r="M16" s="468">
        <v>3</v>
      </c>
      <c r="N16" s="468">
        <v>3</v>
      </c>
      <c r="O16" s="468">
        <v>3</v>
      </c>
      <c r="P16" s="468">
        <v>3</v>
      </c>
      <c r="Q16" s="468">
        <v>3</v>
      </c>
      <c r="R16" s="468">
        <v>3</v>
      </c>
      <c r="S16" s="468">
        <v>3</v>
      </c>
      <c r="T16" s="468">
        <v>3</v>
      </c>
      <c r="U16" s="468">
        <v>3</v>
      </c>
      <c r="V16" s="468">
        <v>3</v>
      </c>
      <c r="W16" s="468"/>
      <c r="X16" s="469"/>
      <c r="Y16" s="469"/>
      <c r="Z16" s="469"/>
      <c r="AA16" s="469"/>
      <c r="AB16" s="469"/>
      <c r="AC16" s="469"/>
      <c r="AD16" s="469"/>
      <c r="AE16" s="469"/>
      <c r="AF16" s="469"/>
      <c r="AG16" s="469"/>
      <c r="AH16" s="469"/>
      <c r="AI16" s="469"/>
      <c r="AJ16" s="469"/>
      <c r="AK16" s="469"/>
      <c r="AL16" s="469"/>
      <c r="AM16" s="469"/>
      <c r="AN16" s="469"/>
      <c r="AO16" s="469"/>
      <c r="AP16" s="469"/>
      <c r="AQ16" s="469"/>
      <c r="AR16" s="470"/>
      <c r="AS16" s="470"/>
      <c r="AT16" s="470"/>
      <c r="AU16" s="900"/>
      <c r="AV16" s="464" t="e">
        <f>VLOOKUP(D16,'DANH SACH H'!$A$2:$B$10,2,0)</f>
        <v>#N/A</v>
      </c>
      <c r="AW16" s="470" t="e">
        <f>VLOOKUP(D16,'[1]DANH SACH H'!$A$1:$C$11,3,0)</f>
        <v>#N/A</v>
      </c>
      <c r="AX16" s="470">
        <v>39</v>
      </c>
      <c r="AY16" s="470">
        <v>6</v>
      </c>
      <c r="AZ16" s="471"/>
      <c r="BA16" s="479" t="e">
        <f t="shared" si="0"/>
        <v>#N/A</v>
      </c>
      <c r="BB16" s="479" t="e">
        <f t="shared" si="1"/>
        <v>#N/A</v>
      </c>
      <c r="BC16" s="479" t="e">
        <f t="shared" si="2"/>
        <v>#N/A</v>
      </c>
      <c r="BD16" s="619"/>
      <c r="BE16" s="471"/>
      <c r="BF16" s="471"/>
      <c r="BG16" s="471"/>
      <c r="BH16" s="471"/>
      <c r="BI16" s="471"/>
      <c r="BJ16" s="618" t="e">
        <f t="shared" si="3"/>
        <v>#N/A</v>
      </c>
      <c r="BK16" s="471"/>
      <c r="BL16" s="471"/>
      <c r="BM16" s="471"/>
      <c r="BN16" s="471"/>
      <c r="BO16" s="471"/>
      <c r="BP16" s="904"/>
      <c r="BQ16" s="472">
        <f>1*1</f>
        <v>1</v>
      </c>
      <c r="BR16" s="472">
        <f>2*0.3</f>
        <v>0.6</v>
      </c>
      <c r="BS16" s="472" t="e">
        <f>0.1*AV16</f>
        <v>#N/A</v>
      </c>
      <c r="BT16" s="470"/>
      <c r="BU16" s="470"/>
      <c r="BV16" s="900"/>
      <c r="BW16" s="900"/>
      <c r="BX16" s="900"/>
      <c r="BY16" s="470"/>
      <c r="BZ16" s="470"/>
      <c r="CA16" s="470"/>
      <c r="CB16" s="470"/>
      <c r="CC16" s="470"/>
      <c r="CD16" s="908"/>
      <c r="CE16" s="912"/>
      <c r="CF16" s="904"/>
      <c r="CG16" s="916"/>
      <c r="CH16" s="312"/>
      <c r="CI16" s="309"/>
      <c r="CJ16" s="313"/>
      <c r="CK16" s="310"/>
      <c r="CL16" s="310"/>
    </row>
    <row r="17" spans="1:94" s="306" customFormat="1" ht="12" thickBot="1">
      <c r="A17" s="893"/>
      <c r="B17" s="897"/>
      <c r="C17" s="471"/>
      <c r="D17" s="470"/>
      <c r="E17" s="475"/>
      <c r="F17" s="475"/>
      <c r="G17" s="475"/>
      <c r="H17" s="475"/>
      <c r="I17" s="475"/>
      <c r="J17" s="475"/>
      <c r="K17" s="475"/>
      <c r="L17" s="475"/>
      <c r="M17" s="475"/>
      <c r="N17" s="475"/>
      <c r="O17" s="475"/>
      <c r="P17" s="475"/>
      <c r="Q17" s="475"/>
      <c r="R17" s="475"/>
      <c r="S17" s="475"/>
      <c r="T17" s="475"/>
      <c r="U17" s="475"/>
      <c r="V17" s="475"/>
      <c r="W17" s="475"/>
      <c r="X17" s="475"/>
      <c r="Y17" s="468">
        <v>12</v>
      </c>
      <c r="Z17" s="468">
        <v>12</v>
      </c>
      <c r="AA17" s="468">
        <v>12</v>
      </c>
      <c r="AB17" s="468">
        <v>12</v>
      </c>
      <c r="AC17" s="468">
        <v>12</v>
      </c>
      <c r="AD17" s="468"/>
      <c r="AE17" s="468"/>
      <c r="AF17" s="468"/>
      <c r="AG17" s="468"/>
      <c r="AH17" s="468"/>
      <c r="AI17" s="468"/>
      <c r="AJ17" s="468"/>
      <c r="AK17" s="468"/>
      <c r="AL17" s="475"/>
      <c r="AM17" s="475"/>
      <c r="AN17" s="475"/>
      <c r="AO17" s="475"/>
      <c r="AP17" s="475"/>
      <c r="AQ17" s="475"/>
      <c r="AR17" s="476"/>
      <c r="AS17" s="476"/>
      <c r="AT17" s="476"/>
      <c r="AU17" s="901"/>
      <c r="AV17" s="464" t="e">
        <f>VLOOKUP(D17,'DANH SACH H'!$A$2:$B$10,2,0)</f>
        <v>#N/A</v>
      </c>
      <c r="AW17" s="470" t="e">
        <f>VLOOKUP(D17,'[1]DANH SACH H'!$A$1:$C$11,3,0)</f>
        <v>#N/A</v>
      </c>
      <c r="AX17" s="470"/>
      <c r="AY17" s="470"/>
      <c r="AZ17" s="470"/>
      <c r="BA17" s="470"/>
      <c r="BB17" s="470"/>
      <c r="BC17" s="470"/>
      <c r="BD17" s="470"/>
      <c r="BE17" s="470"/>
      <c r="BF17" s="470"/>
      <c r="BG17" s="471" t="e">
        <f>IF(AW17&lt;25,0.8,IF(AND(AW17&gt;=25,AW17&lt;=35),1,IF(AND(AW17&gt;=36,AW17&lt;=50),1.2,1.3)))</f>
        <v>#N/A</v>
      </c>
      <c r="BH17" s="471" t="e">
        <f>IF(AW17&lt;15,0.8,IF(AND(AW17&gt;=15,AW17&lt;=18),1,IF(AND(AW17&gt;=19,AW17&lt;=25),1.2,1.3)))</f>
        <v>#N/A</v>
      </c>
      <c r="BI17" s="470" t="e">
        <f>(BD17*BG17+BE17*BH17)+BF17/8*2.5+SUM(BD17:BE17)*0.1</f>
        <v>#N/A</v>
      </c>
      <c r="BJ17" s="618" t="e">
        <f t="shared" si="3"/>
        <v>#N/A</v>
      </c>
      <c r="BK17" s="471"/>
      <c r="BL17" s="471"/>
      <c r="BM17" s="471"/>
      <c r="BN17" s="477"/>
      <c r="BO17" s="477"/>
      <c r="BP17" s="905"/>
      <c r="BQ17" s="472">
        <f>1*0.5</f>
        <v>0.5</v>
      </c>
      <c r="BR17" s="472">
        <f>8*0.3</f>
        <v>2.4</v>
      </c>
      <c r="BS17" s="472" t="e">
        <f>0.2*AW17</f>
        <v>#N/A</v>
      </c>
      <c r="BT17" s="476"/>
      <c r="BU17" s="476"/>
      <c r="BV17" s="901"/>
      <c r="BW17" s="901"/>
      <c r="BX17" s="901"/>
      <c r="BY17" s="476"/>
      <c r="BZ17" s="476"/>
      <c r="CA17" s="476"/>
      <c r="CB17" s="476"/>
      <c r="CC17" s="476"/>
      <c r="CD17" s="909"/>
      <c r="CE17" s="913"/>
      <c r="CF17" s="905"/>
      <c r="CG17" s="917"/>
      <c r="CH17" s="312"/>
      <c r="CI17" s="310"/>
      <c r="CJ17" s="310"/>
      <c r="CK17" s="310"/>
      <c r="CL17" s="310"/>
      <c r="CN17" s="309" t="e">
        <f>SUM(BR17:BS17)</f>
        <v>#N/A</v>
      </c>
      <c r="CP17" s="306" t="s">
        <v>454</v>
      </c>
    </row>
    <row r="18" spans="1:94" s="306" customFormat="1" ht="12" thickBot="1">
      <c r="A18" s="893"/>
      <c r="B18" s="897"/>
      <c r="C18" s="471"/>
      <c r="D18" s="470"/>
      <c r="E18" s="475"/>
      <c r="F18" s="475"/>
      <c r="G18" s="475"/>
      <c r="H18" s="475"/>
      <c r="I18" s="475"/>
      <c r="J18" s="475"/>
      <c r="K18" s="475"/>
      <c r="L18" s="475"/>
      <c r="M18" s="475"/>
      <c r="N18" s="475"/>
      <c r="O18" s="475"/>
      <c r="P18" s="475"/>
      <c r="Q18" s="475"/>
      <c r="R18" s="475"/>
      <c r="S18" s="475"/>
      <c r="T18" s="475"/>
      <c r="U18" s="475"/>
      <c r="V18" s="475"/>
      <c r="W18" s="475"/>
      <c r="X18" s="475"/>
      <c r="Y18" s="468">
        <v>18</v>
      </c>
      <c r="Z18" s="468">
        <v>18</v>
      </c>
      <c r="AA18" s="468">
        <v>18</v>
      </c>
      <c r="AB18" s="468">
        <v>18</v>
      </c>
      <c r="AC18" s="468">
        <v>18</v>
      </c>
      <c r="AD18" s="468">
        <v>18</v>
      </c>
      <c r="AE18" s="468">
        <v>12</v>
      </c>
      <c r="AF18" s="468"/>
      <c r="AG18" s="468"/>
      <c r="AH18" s="468"/>
      <c r="AI18" s="468"/>
      <c r="AJ18" s="468"/>
      <c r="AK18" s="468"/>
      <c r="AL18" s="475"/>
      <c r="AM18" s="475"/>
      <c r="AN18" s="475"/>
      <c r="AO18" s="475"/>
      <c r="AP18" s="475"/>
      <c r="AQ18" s="475"/>
      <c r="AR18" s="476"/>
      <c r="AS18" s="476"/>
      <c r="AT18" s="476"/>
      <c r="AU18" s="901"/>
      <c r="AV18" s="464" t="e">
        <f>VLOOKUP(D18,'DANH SACH H'!$A$2:$B$10,2,0)</f>
        <v>#N/A</v>
      </c>
      <c r="AW18" s="470" t="e">
        <f>VLOOKUP(D18,'[1]DANH SACH H'!$A$1:$C$11,3,0)</f>
        <v>#N/A</v>
      </c>
      <c r="AX18" s="479"/>
      <c r="AY18" s="479"/>
      <c r="AZ18" s="479"/>
      <c r="BA18" s="479"/>
      <c r="BB18" s="479"/>
      <c r="BC18" s="479"/>
      <c r="BD18" s="479"/>
      <c r="BE18" s="470"/>
      <c r="BF18" s="470"/>
      <c r="BG18" s="471" t="e">
        <f>IF(AW18&lt;25,0.8,IF(AND(AW18&gt;=25,AW18&lt;=35),1,IF(AND(AW18&gt;=36,AW18&lt;=50),1.2,1.3)))</f>
        <v>#N/A</v>
      </c>
      <c r="BH18" s="471" t="e">
        <f>IF(AW18&lt;15,0.8,IF(AND(AW18&gt;=15,AW18&lt;=18),1,IF(AND(AW18&gt;=19,AW18&lt;=25),1.2,1.3)))</f>
        <v>#N/A</v>
      </c>
      <c r="BI18" s="470" t="e">
        <f>(BD18*BG18+BE18*BH18)+BF18/8*2.5+SUM(BD18:BE18)*0.1</f>
        <v>#N/A</v>
      </c>
      <c r="BJ18" s="618" t="e">
        <f t="shared" si="3"/>
        <v>#N/A</v>
      </c>
      <c r="BK18" s="471"/>
      <c r="BL18" s="471"/>
      <c r="BM18" s="471"/>
      <c r="BN18" s="477"/>
      <c r="BO18" s="477"/>
      <c r="BP18" s="905"/>
      <c r="BQ18" s="472">
        <f>1*0.5</f>
        <v>0.5</v>
      </c>
      <c r="BR18" s="472">
        <f>8*0.3</f>
        <v>2.4</v>
      </c>
      <c r="BS18" s="472" t="e">
        <f>0.2*AW18</f>
        <v>#N/A</v>
      </c>
      <c r="BT18" s="476"/>
      <c r="BU18" s="476"/>
      <c r="BV18" s="901"/>
      <c r="BW18" s="901"/>
      <c r="BX18" s="901"/>
      <c r="BY18" s="476"/>
      <c r="BZ18" s="476"/>
      <c r="CA18" s="476"/>
      <c r="CB18" s="476"/>
      <c r="CC18" s="476"/>
      <c r="CD18" s="909"/>
      <c r="CE18" s="913"/>
      <c r="CF18" s="905"/>
      <c r="CG18" s="917"/>
      <c r="CH18" s="312"/>
      <c r="CI18" s="310"/>
      <c r="CJ18" s="310"/>
      <c r="CK18" s="310"/>
      <c r="CL18" s="310"/>
      <c r="CN18" s="309" t="e">
        <f>SUM(BR18:BS18)</f>
        <v>#N/A</v>
      </c>
      <c r="CP18" s="306" t="s">
        <v>455</v>
      </c>
    </row>
    <row r="19" spans="1:94" s="306" customFormat="1" ht="12" thickBot="1">
      <c r="A19" s="893"/>
      <c r="B19" s="897"/>
      <c r="C19" s="467"/>
      <c r="D19" s="470"/>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68">
        <v>8</v>
      </c>
      <c r="AG19" s="468">
        <v>8</v>
      </c>
      <c r="AH19" s="468">
        <v>8</v>
      </c>
      <c r="AI19" s="468">
        <v>8</v>
      </c>
      <c r="AJ19" s="468">
        <v>8</v>
      </c>
      <c r="AK19" s="468">
        <v>8</v>
      </c>
      <c r="AL19" s="468">
        <v>8</v>
      </c>
      <c r="AM19" s="468">
        <v>8</v>
      </c>
      <c r="AN19" s="468">
        <v>8</v>
      </c>
      <c r="AO19" s="468">
        <v>8</v>
      </c>
      <c r="AP19" s="468">
        <v>8</v>
      </c>
      <c r="AQ19" s="468">
        <v>8</v>
      </c>
      <c r="AR19" s="468">
        <v>8</v>
      </c>
      <c r="AS19" s="468">
        <v>8</v>
      </c>
      <c r="AT19" s="468">
        <v>8</v>
      </c>
      <c r="AU19" s="901"/>
      <c r="AV19" s="464" t="e">
        <f>VLOOKUP(D19,'DANH SACH H'!$A$2:$B$10,2,0)</f>
        <v>#N/A</v>
      </c>
      <c r="AW19" s="470" t="e">
        <f>VLOOKUP(D19,'[1]DANH SACH H'!$A$1:$C$11,3,0)</f>
        <v>#N/A</v>
      </c>
      <c r="AX19" s="470"/>
      <c r="AY19" s="470"/>
      <c r="AZ19" s="470"/>
      <c r="BA19" s="470"/>
      <c r="BB19" s="470"/>
      <c r="BC19" s="470"/>
      <c r="BD19" s="470"/>
      <c r="BE19" s="470"/>
      <c r="BF19" s="470"/>
      <c r="BG19" s="471" t="e">
        <f>IF(AW19&lt;25,0.8,IF(AND(AW19&gt;=25,AW19&lt;=35),1,IF(AND(AW19&gt;=36,AW19&lt;=50),1.2,1.3)))</f>
        <v>#N/A</v>
      </c>
      <c r="BH19" s="471" t="e">
        <f>IF(AW19&lt;15,0.8,IF(AND(AW19&gt;=15,AW19&lt;=18),1,IF(AND(AW19&gt;=19,AW19&lt;=25),1.2,1.3)))</f>
        <v>#N/A</v>
      </c>
      <c r="BI19" s="470" t="e">
        <f>(BD19*BG19+BE19*BH19)+BF19/8*2.5+SUM(BD19:BE19)*0.1</f>
        <v>#N/A</v>
      </c>
      <c r="BJ19" s="620" t="e">
        <f t="shared" si="3"/>
        <v>#N/A</v>
      </c>
      <c r="BK19" s="471"/>
      <c r="BL19" s="471"/>
      <c r="BM19" s="471"/>
      <c r="BN19" s="477"/>
      <c r="BO19" s="477"/>
      <c r="BP19" s="905"/>
      <c r="BQ19" s="472">
        <f>1*0.5</f>
        <v>0.5</v>
      </c>
      <c r="BR19" s="472">
        <f>8*0.3</f>
        <v>2.4</v>
      </c>
      <c r="BS19" s="472" t="e">
        <f>0.2*AW19</f>
        <v>#N/A</v>
      </c>
      <c r="BT19" s="476"/>
      <c r="BU19" s="476"/>
      <c r="BV19" s="901"/>
      <c r="BW19" s="901"/>
      <c r="BX19" s="901"/>
      <c r="BY19" s="476"/>
      <c r="BZ19" s="476"/>
      <c r="CA19" s="476"/>
      <c r="CB19" s="476"/>
      <c r="CC19" s="476"/>
      <c r="CD19" s="909"/>
      <c r="CE19" s="913"/>
      <c r="CF19" s="905"/>
      <c r="CG19" s="917"/>
      <c r="CH19" s="312"/>
      <c r="CI19" s="310"/>
      <c r="CJ19" s="310"/>
      <c r="CK19" s="310"/>
      <c r="CL19" s="310"/>
      <c r="CN19" s="309" t="e">
        <f>SUM(BR19:BS19)</f>
        <v>#N/A</v>
      </c>
      <c r="CP19" s="306" t="s">
        <v>455</v>
      </c>
    </row>
    <row r="20" spans="1:90" s="306" customFormat="1" ht="12" thickBot="1">
      <c r="A20" s="893"/>
      <c r="B20" s="897"/>
      <c r="C20" s="478"/>
      <c r="D20" s="479"/>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80"/>
      <c r="AG20" s="480"/>
      <c r="AH20" s="480"/>
      <c r="AI20" s="480"/>
      <c r="AJ20" s="480"/>
      <c r="AK20" s="480"/>
      <c r="AL20" s="480"/>
      <c r="AM20" s="480"/>
      <c r="AN20" s="480"/>
      <c r="AO20" s="480"/>
      <c r="AP20" s="480"/>
      <c r="AQ20" s="480"/>
      <c r="AR20" s="480"/>
      <c r="AS20" s="480"/>
      <c r="AT20" s="480"/>
      <c r="AU20" s="901"/>
      <c r="AV20" s="464" t="e">
        <f>VLOOKUP(D20,'DANH SACH H'!$A$2:$B$10,2,0)</f>
        <v>#N/A</v>
      </c>
      <c r="AW20" s="470" t="e">
        <f>VLOOKUP(D20,'[1]DANH SACH H'!$A$1:$C$11,3,0)</f>
        <v>#N/A</v>
      </c>
      <c r="AX20" s="470"/>
      <c r="AY20" s="470"/>
      <c r="AZ20" s="470"/>
      <c r="BA20" s="470"/>
      <c r="BB20" s="470"/>
      <c r="BC20" s="470"/>
      <c r="BD20" s="470"/>
      <c r="BE20" s="470"/>
      <c r="BF20" s="470"/>
      <c r="BG20" s="470"/>
      <c r="BH20" s="470"/>
      <c r="BI20" s="470"/>
      <c r="BJ20" s="470"/>
      <c r="BK20" s="471"/>
      <c r="BL20" s="471"/>
      <c r="BM20" s="477"/>
      <c r="BN20" s="477"/>
      <c r="BO20" s="477"/>
      <c r="BP20" s="905"/>
      <c r="BQ20" s="481"/>
      <c r="BR20" s="481"/>
      <c r="BS20" s="481"/>
      <c r="BT20" s="476"/>
      <c r="BU20" s="476" t="e">
        <f>2*AW20</f>
        <v>#N/A</v>
      </c>
      <c r="BV20" s="901"/>
      <c r="BW20" s="901"/>
      <c r="BX20" s="901"/>
      <c r="BY20" s="476"/>
      <c r="BZ20" s="476"/>
      <c r="CA20" s="476"/>
      <c r="CB20" s="476"/>
      <c r="CC20" s="476"/>
      <c r="CD20" s="909"/>
      <c r="CE20" s="913"/>
      <c r="CF20" s="905"/>
      <c r="CG20" s="917"/>
      <c r="CH20" s="312"/>
      <c r="CI20" s="310"/>
      <c r="CJ20" s="310"/>
      <c r="CK20" s="310"/>
      <c r="CL20" s="310"/>
    </row>
    <row r="21" spans="1:90" s="306" customFormat="1" ht="12" thickBot="1">
      <c r="A21" s="893"/>
      <c r="B21" s="897"/>
      <c r="C21" s="482"/>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901"/>
      <c r="AV21" s="464" t="e">
        <f>VLOOKUP(D21,'DANH SACH H'!$A$2:$B$10,2,0)</f>
        <v>#N/A</v>
      </c>
      <c r="AW21" s="470"/>
      <c r="AX21" s="470"/>
      <c r="AY21" s="470"/>
      <c r="AZ21" s="470"/>
      <c r="BA21" s="470"/>
      <c r="BB21" s="470"/>
      <c r="BC21" s="470"/>
      <c r="BD21" s="470"/>
      <c r="BE21" s="470"/>
      <c r="BF21" s="470"/>
      <c r="BG21" s="470"/>
      <c r="BH21" s="470"/>
      <c r="BI21" s="470"/>
      <c r="BJ21" s="470"/>
      <c r="BK21" s="471"/>
      <c r="BL21" s="471"/>
      <c r="BM21" s="477"/>
      <c r="BN21" s="477"/>
      <c r="BO21" s="477"/>
      <c r="BP21" s="905"/>
      <c r="BQ21" s="481"/>
      <c r="BR21" s="481"/>
      <c r="BS21" s="481"/>
      <c r="BT21" s="476"/>
      <c r="BU21" s="476"/>
      <c r="BV21" s="901"/>
      <c r="BW21" s="901"/>
      <c r="BX21" s="901"/>
      <c r="BY21" s="476"/>
      <c r="BZ21" s="476"/>
      <c r="CA21" s="476"/>
      <c r="CB21" s="476"/>
      <c r="CC21" s="476"/>
      <c r="CD21" s="909"/>
      <c r="CE21" s="913"/>
      <c r="CF21" s="905"/>
      <c r="CG21" s="917"/>
      <c r="CH21" s="312"/>
      <c r="CI21" s="310"/>
      <c r="CJ21" s="310"/>
      <c r="CK21" s="310"/>
      <c r="CL21" s="310"/>
    </row>
    <row r="22" spans="1:94" s="306" customFormat="1" ht="16.5" customHeight="1" thickBot="1">
      <c r="A22" s="894"/>
      <c r="B22" s="898"/>
      <c r="C22" s="483"/>
      <c r="D22" s="470"/>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902"/>
      <c r="AV22" s="464" t="e">
        <f>VLOOKUP(D22,'DANH SACH H'!$A$2:$B$10,2,0)</f>
        <v>#N/A</v>
      </c>
      <c r="AW22" s="484" t="e">
        <f>VLOOKUP(D22,'[1]DANH SACH H'!$A$1:$C$11,3,0)</f>
        <v>#N/A</v>
      </c>
      <c r="AX22" s="484"/>
      <c r="AY22" s="484"/>
      <c r="AZ22" s="484"/>
      <c r="BA22" s="484"/>
      <c r="BB22" s="484"/>
      <c r="BC22" s="484"/>
      <c r="BD22" s="484"/>
      <c r="BE22" s="484"/>
      <c r="BF22" s="484"/>
      <c r="BG22" s="484"/>
      <c r="BH22" s="484"/>
      <c r="BI22" s="484"/>
      <c r="BJ22" s="484"/>
      <c r="BK22" s="486"/>
      <c r="BL22" s="486"/>
      <c r="BM22" s="484"/>
      <c r="BN22" s="485"/>
      <c r="BO22" s="485">
        <f>504*15%</f>
        <v>75.6</v>
      </c>
      <c r="BP22" s="906"/>
      <c r="BQ22" s="486"/>
      <c r="BR22" s="486"/>
      <c r="BS22" s="486"/>
      <c r="BT22" s="484"/>
      <c r="BU22" s="484"/>
      <c r="BV22" s="902"/>
      <c r="BW22" s="902"/>
      <c r="BX22" s="902"/>
      <c r="BY22" s="484"/>
      <c r="BZ22" s="484"/>
      <c r="CA22" s="484"/>
      <c r="CB22" s="484"/>
      <c r="CC22" s="484"/>
      <c r="CD22" s="910"/>
      <c r="CE22" s="914"/>
      <c r="CF22" s="906"/>
      <c r="CG22" s="918"/>
      <c r="CH22" s="312"/>
      <c r="CI22" s="310"/>
      <c r="CJ22" s="310"/>
      <c r="CK22" s="310"/>
      <c r="CL22" s="310"/>
      <c r="CP22" s="310"/>
    </row>
    <row r="23" spans="1:90" s="306" customFormat="1" ht="18.75" customHeight="1">
      <c r="A23" s="919">
        <v>2</v>
      </c>
      <c r="B23" s="922" t="s">
        <v>94</v>
      </c>
      <c r="C23" s="487" t="s">
        <v>390</v>
      </c>
      <c r="D23" s="490" t="s">
        <v>155</v>
      </c>
      <c r="E23" s="488">
        <v>6</v>
      </c>
      <c r="F23" s="488">
        <v>6</v>
      </c>
      <c r="G23" s="488">
        <v>6</v>
      </c>
      <c r="H23" s="488">
        <v>6</v>
      </c>
      <c r="I23" s="488">
        <v>6</v>
      </c>
      <c r="J23" s="488">
        <v>6</v>
      </c>
      <c r="K23" s="488">
        <v>6</v>
      </c>
      <c r="L23" s="488">
        <v>6</v>
      </c>
      <c r="M23" s="488">
        <v>6</v>
      </c>
      <c r="N23" s="488">
        <v>6</v>
      </c>
      <c r="O23" s="488">
        <v>6</v>
      </c>
      <c r="P23" s="488">
        <v>6</v>
      </c>
      <c r="Q23" s="488">
        <v>6</v>
      </c>
      <c r="R23" s="488">
        <v>6</v>
      </c>
      <c r="S23" s="488">
        <v>6</v>
      </c>
      <c r="T23" s="488"/>
      <c r="U23" s="488"/>
      <c r="V23" s="488"/>
      <c r="W23" s="488"/>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925">
        <f>SUM(E23:W26)+SUM(Z27:AG32)</f>
        <v>766</v>
      </c>
      <c r="AV23" s="490">
        <f>VLOOKUP(D23,'[1]DANH SACH H'!$A$1:$C$11,2,0)</f>
        <v>23</v>
      </c>
      <c r="AW23" s="490">
        <f>VLOOKUP(D23,'[1]DANH SACH H'!$A$1:$C$11,3,0)</f>
        <v>20</v>
      </c>
      <c r="AX23" s="490">
        <v>15</v>
      </c>
      <c r="AY23" s="490">
        <v>75</v>
      </c>
      <c r="AZ23" s="490"/>
      <c r="BA23" s="490">
        <f>IF(AV23&lt;25,0.8,IF(AND(AV23&gt;=25,AV23&lt;=35),1,IF(AND(AV23&gt;=36,AV23&lt;=50),1.2,1.3)))</f>
        <v>0.8</v>
      </c>
      <c r="BB23" s="490">
        <f>IF(AV23&lt;15,0.8,IF(AND(AV23&gt;=15,AV23&lt;=18),1,IF(AND(AV23&gt;=19,AV23&lt;=25),1.2,1.3)))</f>
        <v>1.2</v>
      </c>
      <c r="BC23" s="490">
        <f>(AX23*BA23+AY23*BB23)+AZ23/8*2.5+SUM(AX23:AY23)*0.1</f>
        <v>111</v>
      </c>
      <c r="BD23" s="490"/>
      <c r="BE23" s="490"/>
      <c r="BF23" s="490"/>
      <c r="BG23" s="503"/>
      <c r="BH23" s="503"/>
      <c r="BI23" s="503"/>
      <c r="BJ23" s="621">
        <f>BC23+BI23</f>
        <v>111</v>
      </c>
      <c r="BK23" s="498"/>
      <c r="BL23" s="498"/>
      <c r="BM23" s="490"/>
      <c r="BN23" s="925"/>
      <c r="BO23" s="491"/>
      <c r="BP23" s="928"/>
      <c r="BQ23" s="492">
        <f>1*0.5</f>
        <v>0.5</v>
      </c>
      <c r="BR23" s="492">
        <f>8*0.3</f>
        <v>2.4</v>
      </c>
      <c r="BS23" s="492">
        <f>0.2*AV23</f>
        <v>4.6000000000000005</v>
      </c>
      <c r="BT23" s="490"/>
      <c r="BU23" s="490"/>
      <c r="BV23" s="925"/>
      <c r="BW23" s="925"/>
      <c r="BX23" s="925">
        <f>SUM(BN23:BW34)</f>
        <v>75.8</v>
      </c>
      <c r="BY23" s="490"/>
      <c r="BZ23" s="490"/>
      <c r="CA23" s="490"/>
      <c r="CB23" s="490"/>
      <c r="CC23" s="491"/>
      <c r="CD23" s="928">
        <f>SUM(BJ23:BJ32)+BX23</f>
        <v>1191.2</v>
      </c>
      <c r="CE23" s="931">
        <v>560</v>
      </c>
      <c r="CF23" s="928">
        <f>CD23-CE23</f>
        <v>631.2</v>
      </c>
      <c r="CG23" s="934"/>
      <c r="CI23" s="310"/>
      <c r="CJ23" s="622">
        <f>SUM(BR23:BS23)</f>
        <v>7</v>
      </c>
      <c r="CK23" s="310"/>
      <c r="CL23" s="310" t="s">
        <v>134</v>
      </c>
    </row>
    <row r="24" spans="1:90" s="306" customFormat="1" ht="11.25">
      <c r="A24" s="920"/>
      <c r="B24" s="923"/>
      <c r="C24" s="493" t="s">
        <v>391</v>
      </c>
      <c r="D24" s="496" t="s">
        <v>155</v>
      </c>
      <c r="E24" s="494">
        <v>8</v>
      </c>
      <c r="F24" s="494">
        <v>8</v>
      </c>
      <c r="G24" s="494">
        <v>8</v>
      </c>
      <c r="H24" s="494">
        <v>8</v>
      </c>
      <c r="I24" s="494">
        <v>8</v>
      </c>
      <c r="J24" s="494">
        <v>8</v>
      </c>
      <c r="K24" s="494">
        <v>8</v>
      </c>
      <c r="L24" s="494">
        <v>8</v>
      </c>
      <c r="M24" s="494">
        <v>8</v>
      </c>
      <c r="N24" s="494">
        <v>8</v>
      </c>
      <c r="O24" s="494">
        <v>8</v>
      </c>
      <c r="P24" s="494">
        <v>8</v>
      </c>
      <c r="Q24" s="494">
        <v>8</v>
      </c>
      <c r="R24" s="494">
        <v>8</v>
      </c>
      <c r="S24" s="494">
        <v>8</v>
      </c>
      <c r="T24" s="494">
        <v>8</v>
      </c>
      <c r="U24" s="494">
        <v>8</v>
      </c>
      <c r="V24" s="494">
        <v>8</v>
      </c>
      <c r="W24" s="494">
        <v>6</v>
      </c>
      <c r="X24" s="495"/>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926"/>
      <c r="AV24" s="496">
        <f>VLOOKUP(D24,'[1]DANH SACH H'!$A$1:$C$11,2,0)</f>
        <v>23</v>
      </c>
      <c r="AW24" s="496">
        <f>VLOOKUP(D24,'[1]DANH SACH H'!$A$1:$C$11,3,0)</f>
        <v>20</v>
      </c>
      <c r="AX24" s="496">
        <v>34</v>
      </c>
      <c r="AY24" s="496">
        <v>116</v>
      </c>
      <c r="AZ24" s="496"/>
      <c r="BA24" s="496">
        <f>IF(AV24&lt;25,0.8,IF(AND(AV24&gt;=25,AV24&lt;=35),1,IF(AND(AV24&gt;=36,AV24&lt;=50),1.2,1.3)))</f>
        <v>0.8</v>
      </c>
      <c r="BB24" s="496">
        <f>IF(AV24&lt;15,0.8,IF(AND(AV24&gt;=15,AV24&lt;=18),1,IF(AND(AV24&gt;=19,AV24&lt;=25),1.2,1.3)))</f>
        <v>1.2</v>
      </c>
      <c r="BC24" s="496">
        <f>(AX24*BA24+AY24*BB24)+AZ24/8*2.5+SUM(AX24:AY24)*0.1</f>
        <v>181.39999999999998</v>
      </c>
      <c r="BD24" s="496"/>
      <c r="BE24" s="496"/>
      <c r="BF24" s="496"/>
      <c r="BG24" s="496"/>
      <c r="BH24" s="496"/>
      <c r="BI24" s="496"/>
      <c r="BJ24" s="621">
        <f aca="true" t="shared" si="4" ref="BJ24:BJ32">BC24+BI24</f>
        <v>181.39999999999998</v>
      </c>
      <c r="BK24" s="498"/>
      <c r="BL24" s="498"/>
      <c r="BM24" s="496"/>
      <c r="BN24" s="926"/>
      <c r="BO24" s="497"/>
      <c r="BP24" s="929"/>
      <c r="BQ24" s="498">
        <f aca="true" t="shared" si="5" ref="BQ24:BQ32">1*0.5</f>
        <v>0.5</v>
      </c>
      <c r="BR24" s="498">
        <f aca="true" t="shared" si="6" ref="BR24:BR32">8*0.3</f>
        <v>2.4</v>
      </c>
      <c r="BS24" s="498">
        <f>0.2*AV24</f>
        <v>4.6000000000000005</v>
      </c>
      <c r="BT24" s="496"/>
      <c r="BU24" s="496"/>
      <c r="BV24" s="926"/>
      <c r="BW24" s="926"/>
      <c r="BX24" s="926"/>
      <c r="BY24" s="496"/>
      <c r="BZ24" s="496"/>
      <c r="CA24" s="496"/>
      <c r="CB24" s="496"/>
      <c r="CC24" s="497"/>
      <c r="CD24" s="929"/>
      <c r="CE24" s="932"/>
      <c r="CF24" s="929"/>
      <c r="CG24" s="935"/>
      <c r="CI24" s="310"/>
      <c r="CJ24" s="622">
        <f>SUM(BR24:BS24)</f>
        <v>7</v>
      </c>
      <c r="CK24" s="310"/>
      <c r="CL24" s="310" t="s">
        <v>134</v>
      </c>
    </row>
    <row r="25" spans="1:90" s="306" customFormat="1" ht="11.25">
      <c r="A25" s="920"/>
      <c r="B25" s="923"/>
      <c r="C25" s="499" t="s">
        <v>392</v>
      </c>
      <c r="D25" s="496" t="s">
        <v>243</v>
      </c>
      <c r="E25" s="494"/>
      <c r="F25" s="494"/>
      <c r="G25" s="494"/>
      <c r="H25" s="494">
        <v>8</v>
      </c>
      <c r="I25" s="494">
        <v>8</v>
      </c>
      <c r="J25" s="494">
        <v>8</v>
      </c>
      <c r="K25" s="494">
        <v>8</v>
      </c>
      <c r="L25" s="494">
        <v>8</v>
      </c>
      <c r="M25" s="494">
        <v>8</v>
      </c>
      <c r="N25" s="494">
        <v>8</v>
      </c>
      <c r="O25" s="494">
        <v>8</v>
      </c>
      <c r="P25" s="494">
        <v>8</v>
      </c>
      <c r="Q25" s="494">
        <v>8</v>
      </c>
      <c r="R25" s="494">
        <v>8</v>
      </c>
      <c r="S25" s="494">
        <v>8</v>
      </c>
      <c r="T25" s="494">
        <v>8</v>
      </c>
      <c r="U25" s="494">
        <v>16</v>
      </c>
      <c r="V25" s="494">
        <v>16</v>
      </c>
      <c r="W25" s="494">
        <v>14</v>
      </c>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926"/>
      <c r="AV25" s="496">
        <f>VLOOKUP(D25,'[1]DANH SACH H'!$A$1:$C$11,2,0)</f>
        <v>26</v>
      </c>
      <c r="AW25" s="496">
        <f>VLOOKUP(D25,'[1]DANH SACH H'!$A$1:$C$11,3,0)</f>
        <v>24</v>
      </c>
      <c r="AX25" s="496">
        <v>22</v>
      </c>
      <c r="AY25" s="496">
        <v>128</v>
      </c>
      <c r="AZ25" s="496"/>
      <c r="BA25" s="496">
        <f>IF(AV25&lt;25,0.8,IF(AND(AV25&gt;=25,AV25&lt;=35),1,IF(AND(AV25&gt;=36,AV25&lt;=50),1.2,1.3)))</f>
        <v>1</v>
      </c>
      <c r="BB25" s="496">
        <f>IF(AV25&lt;15,0.8,IF(AND(AV25&gt;=15,AV25&lt;=18),1,IF(AND(AV25&gt;=19,AV25&lt;=25),1.2,1.3)))</f>
        <v>1.3</v>
      </c>
      <c r="BC25" s="496">
        <f>(AX25*BA25+AY25*BB25)+AZ25/8*2.5</f>
        <v>188.4</v>
      </c>
      <c r="BD25" s="496"/>
      <c r="BE25" s="496"/>
      <c r="BF25" s="496"/>
      <c r="BG25" s="496"/>
      <c r="BH25" s="496"/>
      <c r="BI25" s="496"/>
      <c r="BJ25" s="621">
        <f t="shared" si="4"/>
        <v>188.4</v>
      </c>
      <c r="BK25" s="498"/>
      <c r="BL25" s="498"/>
      <c r="BM25" s="496"/>
      <c r="BN25" s="926"/>
      <c r="BO25" s="497"/>
      <c r="BP25" s="929"/>
      <c r="BQ25" s="498">
        <f t="shared" si="5"/>
        <v>0.5</v>
      </c>
      <c r="BR25" s="498">
        <f t="shared" si="6"/>
        <v>2.4</v>
      </c>
      <c r="BS25" s="498">
        <f>0.2*AV25</f>
        <v>5.2</v>
      </c>
      <c r="BT25" s="496"/>
      <c r="BU25" s="496"/>
      <c r="BV25" s="926"/>
      <c r="BW25" s="926"/>
      <c r="BX25" s="926"/>
      <c r="BY25" s="496"/>
      <c r="BZ25" s="496"/>
      <c r="CA25" s="496"/>
      <c r="CB25" s="496"/>
      <c r="CC25" s="497"/>
      <c r="CD25" s="929"/>
      <c r="CE25" s="932"/>
      <c r="CF25" s="929"/>
      <c r="CG25" s="935"/>
      <c r="CI25" s="310"/>
      <c r="CJ25" s="622">
        <f>SUM(BR25:BS25)</f>
        <v>7.6</v>
      </c>
      <c r="CK25" s="310"/>
      <c r="CL25" s="310"/>
    </row>
    <row r="26" spans="1:90" s="306" customFormat="1" ht="11.25">
      <c r="A26" s="920"/>
      <c r="B26" s="923"/>
      <c r="C26" s="500" t="s">
        <v>393</v>
      </c>
      <c r="D26" s="496" t="s">
        <v>389</v>
      </c>
      <c r="E26" s="496">
        <v>8</v>
      </c>
      <c r="F26" s="496">
        <v>8</v>
      </c>
      <c r="G26" s="496">
        <v>8</v>
      </c>
      <c r="H26" s="496">
        <v>8</v>
      </c>
      <c r="I26" s="496">
        <v>8</v>
      </c>
      <c r="J26" s="496">
        <v>8</v>
      </c>
      <c r="K26" s="496">
        <v>8</v>
      </c>
      <c r="L26" s="496">
        <v>8</v>
      </c>
      <c r="M26" s="496">
        <v>8</v>
      </c>
      <c r="N26" s="496">
        <v>8</v>
      </c>
      <c r="O26" s="496">
        <v>8</v>
      </c>
      <c r="P26" s="496">
        <v>4</v>
      </c>
      <c r="Q26" s="496">
        <v>4</v>
      </c>
      <c r="R26" s="496">
        <v>4</v>
      </c>
      <c r="S26" s="496">
        <v>4</v>
      </c>
      <c r="T26" s="496">
        <v>4</v>
      </c>
      <c r="U26" s="496">
        <v>4</v>
      </c>
      <c r="V26" s="496">
        <v>4</v>
      </c>
      <c r="W26" s="496">
        <v>4</v>
      </c>
      <c r="X26" s="495"/>
      <c r="Y26" s="495"/>
      <c r="Z26" s="495"/>
      <c r="AA26" s="495"/>
      <c r="AB26" s="495"/>
      <c r="AC26" s="495"/>
      <c r="AD26" s="495"/>
      <c r="AE26" s="495"/>
      <c r="AF26" s="495"/>
      <c r="AG26" s="495"/>
      <c r="AH26" s="495"/>
      <c r="AI26" s="495"/>
      <c r="AJ26" s="495"/>
      <c r="AK26" s="495"/>
      <c r="AL26" s="495"/>
      <c r="AM26" s="495"/>
      <c r="AN26" s="495"/>
      <c r="AO26" s="495"/>
      <c r="AP26" s="495"/>
      <c r="AQ26" s="495"/>
      <c r="AR26" s="495"/>
      <c r="AS26" s="495"/>
      <c r="AT26" s="495"/>
      <c r="AU26" s="926"/>
      <c r="AV26" s="496">
        <f>VLOOKUP(D26,'[1]DANH SACH H'!$A$1:$C$11,2,0)</f>
        <v>15</v>
      </c>
      <c r="AW26" s="496">
        <f>VLOOKUP(D26,'[1]DANH SACH H'!$A$1:$C$11,3,0)</f>
        <v>15</v>
      </c>
      <c r="AX26" s="496">
        <v>15</v>
      </c>
      <c r="AY26" s="496">
        <v>105</v>
      </c>
      <c r="AZ26" s="496"/>
      <c r="BA26" s="496">
        <f>IF(AV26&lt;25,0.8,IF(AND(AV26&gt;=25,AV26&lt;=35),1,IF(AND(AV26&gt;=36,AV26&lt;=50),1.2,1.3)))</f>
        <v>0.8</v>
      </c>
      <c r="BB26" s="496">
        <f>IF(AV26&lt;15,0.8,IF(AND(AV26&gt;=15,AV26&lt;=18),1,IF(AND(AV26&gt;=19,AV26&lt;=25),1.2,1.3)))</f>
        <v>1</v>
      </c>
      <c r="BC26" s="496">
        <f>(AX26*BA26+AY26*BB26)+AZ26/8*2.5</f>
        <v>117</v>
      </c>
      <c r="BD26" s="496"/>
      <c r="BE26" s="496"/>
      <c r="BF26" s="496"/>
      <c r="BG26" s="496"/>
      <c r="BH26" s="496"/>
      <c r="BI26" s="496"/>
      <c r="BJ26" s="621">
        <f t="shared" si="4"/>
        <v>117</v>
      </c>
      <c r="BK26" s="498"/>
      <c r="BL26" s="498"/>
      <c r="BM26" s="496"/>
      <c r="BN26" s="926"/>
      <c r="BO26" s="497"/>
      <c r="BP26" s="929"/>
      <c r="BQ26" s="498">
        <f t="shared" si="5"/>
        <v>0.5</v>
      </c>
      <c r="BR26" s="498">
        <f t="shared" si="6"/>
        <v>2.4</v>
      </c>
      <c r="BS26" s="498">
        <f>0.2*AV26</f>
        <v>3</v>
      </c>
      <c r="BT26" s="496"/>
      <c r="BU26" s="496"/>
      <c r="BV26" s="926"/>
      <c r="BW26" s="926"/>
      <c r="BX26" s="926"/>
      <c r="BY26" s="496"/>
      <c r="BZ26" s="496"/>
      <c r="CA26" s="496"/>
      <c r="CB26" s="496"/>
      <c r="CC26" s="497"/>
      <c r="CD26" s="929"/>
      <c r="CE26" s="932"/>
      <c r="CF26" s="929"/>
      <c r="CG26" s="935"/>
      <c r="CI26" s="310"/>
      <c r="CJ26" s="622">
        <f>SUM(BR26:BS26)</f>
        <v>5.4</v>
      </c>
      <c r="CK26" s="310"/>
      <c r="CL26" s="310" t="s">
        <v>134</v>
      </c>
    </row>
    <row r="27" spans="1:94" s="306" customFormat="1" ht="9.75" customHeight="1">
      <c r="A27" s="920"/>
      <c r="B27" s="923"/>
      <c r="C27" s="501" t="s">
        <v>394</v>
      </c>
      <c r="D27" s="496" t="s">
        <v>138</v>
      </c>
      <c r="E27" s="289"/>
      <c r="F27" s="289"/>
      <c r="G27" s="289"/>
      <c r="H27" s="289"/>
      <c r="I27" s="289"/>
      <c r="J27" s="289"/>
      <c r="K27" s="289"/>
      <c r="L27" s="289"/>
      <c r="M27" s="289"/>
      <c r="N27" s="289"/>
      <c r="O27" s="289"/>
      <c r="P27" s="289"/>
      <c r="Q27" s="289"/>
      <c r="R27" s="289"/>
      <c r="S27" s="289"/>
      <c r="T27" s="289"/>
      <c r="U27" s="289"/>
      <c r="V27" s="289"/>
      <c r="W27" s="289"/>
      <c r="X27" s="393"/>
      <c r="Y27" s="442"/>
      <c r="Z27" s="184">
        <v>16</v>
      </c>
      <c r="AA27" s="184">
        <v>16</v>
      </c>
      <c r="AB27" s="184">
        <v>16</v>
      </c>
      <c r="AC27" s="184">
        <v>16</v>
      </c>
      <c r="AD27" s="184">
        <v>16</v>
      </c>
      <c r="AE27" s="184">
        <v>16</v>
      </c>
      <c r="AF27" s="184">
        <v>16</v>
      </c>
      <c r="AG27" s="184">
        <v>16</v>
      </c>
      <c r="AH27" s="184">
        <v>12</v>
      </c>
      <c r="AI27" s="184"/>
      <c r="AJ27" s="184"/>
      <c r="AK27" s="184"/>
      <c r="AL27" s="184"/>
      <c r="AM27" s="16"/>
      <c r="AN27" s="16"/>
      <c r="AO27" s="16"/>
      <c r="AP27" s="16"/>
      <c r="AQ27" s="16"/>
      <c r="AR27" s="16"/>
      <c r="AS27" s="16"/>
      <c r="AT27" s="442"/>
      <c r="AU27" s="926"/>
      <c r="AV27" s="496">
        <f>VLOOKUP(D27,'[1]DANH SACH H'!$A$1:$C$11,2,0)</f>
        <v>21</v>
      </c>
      <c r="AW27" s="496">
        <f>VLOOKUP(D27,'[1]DANH SACH H'!$A$1:$C$11,3,0)</f>
        <v>21</v>
      </c>
      <c r="AX27" s="496"/>
      <c r="AY27" s="496"/>
      <c r="AZ27" s="496"/>
      <c r="BA27" s="496"/>
      <c r="BB27" s="496"/>
      <c r="BC27" s="496"/>
      <c r="BD27" s="496">
        <v>20</v>
      </c>
      <c r="BE27" s="496">
        <v>120</v>
      </c>
      <c r="BF27" s="496"/>
      <c r="BG27" s="496">
        <f>IF(AW27&lt;25,0.8,IF(AND(AW27&gt;=25,AW27&lt;=35),1,IF(AND(AW27&gt;=36,AW27&lt;=50),1.2,1.3)))</f>
        <v>0.8</v>
      </c>
      <c r="BH27" s="496">
        <f>IF(AW27&lt;15,0.8,IF(AND(AW27&gt;=15,AW27&lt;=18),1,IF(AND(AW27&gt;=19,AW27&lt;=25),1.2,1.3)))</f>
        <v>1.2</v>
      </c>
      <c r="BI27" s="496">
        <f>(BD27*BG27+BE27*BH27)+BF27/8*2.5+SUM(BD27:BE27)*0.1</f>
        <v>174</v>
      </c>
      <c r="BJ27" s="621">
        <f t="shared" si="4"/>
        <v>174</v>
      </c>
      <c r="BK27" s="498"/>
      <c r="BL27" s="498"/>
      <c r="BM27" s="496"/>
      <c r="BN27" s="496"/>
      <c r="BO27" s="497"/>
      <c r="BP27" s="929"/>
      <c r="BQ27" s="498">
        <f t="shared" si="5"/>
        <v>0.5</v>
      </c>
      <c r="BR27" s="498">
        <f t="shared" si="6"/>
        <v>2.4</v>
      </c>
      <c r="BS27" s="498">
        <f>0.2*AW27</f>
        <v>4.2</v>
      </c>
      <c r="BT27" s="496"/>
      <c r="BU27" s="496"/>
      <c r="BV27" s="926"/>
      <c r="BW27" s="926"/>
      <c r="BX27" s="926"/>
      <c r="BY27" s="496"/>
      <c r="BZ27" s="496"/>
      <c r="CA27" s="496"/>
      <c r="CB27" s="496"/>
      <c r="CC27" s="497"/>
      <c r="CD27" s="929"/>
      <c r="CE27" s="932"/>
      <c r="CF27" s="929"/>
      <c r="CG27" s="935"/>
      <c r="CI27" s="310"/>
      <c r="CJ27" s="310"/>
      <c r="CK27" s="310"/>
      <c r="CL27" s="310"/>
      <c r="CN27" s="498">
        <f>SUM(BR27:BS27)</f>
        <v>6.6</v>
      </c>
      <c r="CP27" s="306" t="s">
        <v>395</v>
      </c>
    </row>
    <row r="28" spans="1:92" s="306" customFormat="1" ht="9.75" customHeight="1">
      <c r="A28" s="920"/>
      <c r="B28" s="923"/>
      <c r="C28" s="497" t="s">
        <v>344</v>
      </c>
      <c r="D28" s="496" t="s">
        <v>396</v>
      </c>
      <c r="E28" s="289"/>
      <c r="F28" s="289"/>
      <c r="G28" s="289"/>
      <c r="H28" s="289"/>
      <c r="I28" s="289"/>
      <c r="J28" s="289"/>
      <c r="K28" s="289"/>
      <c r="L28" s="289"/>
      <c r="M28" s="289"/>
      <c r="N28" s="289"/>
      <c r="O28" s="289"/>
      <c r="P28" s="289"/>
      <c r="Q28" s="289"/>
      <c r="R28" s="289"/>
      <c r="S28" s="289"/>
      <c r="T28" s="289"/>
      <c r="U28" s="289"/>
      <c r="V28" s="289"/>
      <c r="W28" s="289"/>
      <c r="X28" s="393"/>
      <c r="Y28" s="442"/>
      <c r="Z28" s="184"/>
      <c r="AA28" s="184"/>
      <c r="AB28" s="184"/>
      <c r="AC28" s="184"/>
      <c r="AD28" s="184"/>
      <c r="AE28" s="184"/>
      <c r="AF28" s="184"/>
      <c r="AG28" s="184"/>
      <c r="AH28" s="184"/>
      <c r="AI28" s="184"/>
      <c r="AJ28" s="184"/>
      <c r="AK28" s="184"/>
      <c r="AL28" s="184"/>
      <c r="AM28" s="184"/>
      <c r="AN28" s="184"/>
      <c r="AO28" s="184"/>
      <c r="AP28" s="184"/>
      <c r="AQ28" s="184"/>
      <c r="AR28" s="184"/>
      <c r="AS28" s="184"/>
      <c r="AT28" s="442"/>
      <c r="AU28" s="926"/>
      <c r="AV28" s="496">
        <f>VLOOKUP(D28,'[1]DANH SACH H'!$A$1:$C$11,2,0)</f>
        <v>7</v>
      </c>
      <c r="AW28" s="496">
        <f>VLOOKUP(D28,'[1]DANH SACH H'!$A$1:$C$11,3,0)</f>
        <v>5</v>
      </c>
      <c r="AX28" s="496"/>
      <c r="AY28" s="496"/>
      <c r="AZ28" s="496"/>
      <c r="BA28" s="496"/>
      <c r="BB28" s="496"/>
      <c r="BC28" s="496"/>
      <c r="BD28" s="496"/>
      <c r="BE28" s="496"/>
      <c r="BF28" s="496"/>
      <c r="BG28" s="496"/>
      <c r="BH28" s="496"/>
      <c r="BI28" s="496"/>
      <c r="BJ28" s="621"/>
      <c r="BK28" s="498"/>
      <c r="BL28" s="498"/>
      <c r="BM28" s="496"/>
      <c r="BN28" s="496"/>
      <c r="BO28" s="497"/>
      <c r="BP28" s="929"/>
      <c r="BQ28" s="498"/>
      <c r="BR28" s="498"/>
      <c r="BS28" s="498"/>
      <c r="BT28" s="496">
        <f>2*AW28</f>
        <v>10</v>
      </c>
      <c r="BU28" s="496"/>
      <c r="BV28" s="926"/>
      <c r="BW28" s="926"/>
      <c r="BX28" s="926"/>
      <c r="BY28" s="496"/>
      <c r="BZ28" s="496"/>
      <c r="CA28" s="496"/>
      <c r="CB28" s="496"/>
      <c r="CC28" s="497"/>
      <c r="CD28" s="929"/>
      <c r="CE28" s="932"/>
      <c r="CF28" s="929"/>
      <c r="CG28" s="935"/>
      <c r="CI28" s="310"/>
      <c r="CJ28" s="310"/>
      <c r="CK28" s="310"/>
      <c r="CL28" s="310"/>
      <c r="CN28" s="498">
        <f>SUM(BR28:BS28)</f>
        <v>0</v>
      </c>
    </row>
    <row r="29" spans="1:92" s="306" customFormat="1" ht="9.75" customHeight="1">
      <c r="A29" s="920"/>
      <c r="B29" s="923"/>
      <c r="C29" s="502" t="s">
        <v>397</v>
      </c>
      <c r="D29" s="503" t="s">
        <v>396</v>
      </c>
      <c r="E29" s="289"/>
      <c r="F29" s="289"/>
      <c r="G29" s="289"/>
      <c r="H29" s="289"/>
      <c r="I29" s="289"/>
      <c r="J29" s="289"/>
      <c r="K29" s="289"/>
      <c r="L29" s="289"/>
      <c r="M29" s="289"/>
      <c r="N29" s="289"/>
      <c r="O29" s="289"/>
      <c r="P29" s="289"/>
      <c r="Q29" s="289"/>
      <c r="R29" s="289"/>
      <c r="S29" s="289"/>
      <c r="T29" s="289"/>
      <c r="U29" s="289"/>
      <c r="V29" s="289"/>
      <c r="W29" s="289"/>
      <c r="X29" s="393"/>
      <c r="Y29" s="442"/>
      <c r="Z29" s="350"/>
      <c r="AA29" s="350"/>
      <c r="AB29" s="350"/>
      <c r="AC29" s="350"/>
      <c r="AD29" s="350"/>
      <c r="AE29" s="350"/>
      <c r="AF29" s="350"/>
      <c r="AG29" s="350"/>
      <c r="AH29" s="350"/>
      <c r="AI29" s="350"/>
      <c r="AJ29" s="350"/>
      <c r="AK29" s="350"/>
      <c r="AL29" s="350"/>
      <c r="AM29" s="350"/>
      <c r="AN29" s="350"/>
      <c r="AO29" s="350"/>
      <c r="AP29" s="350"/>
      <c r="AQ29" s="350"/>
      <c r="AR29" s="350"/>
      <c r="AS29" s="350"/>
      <c r="AT29" s="393"/>
      <c r="AU29" s="926"/>
      <c r="AV29" s="496">
        <f>VLOOKUP(D29,'[1]DANH SACH H'!$A$1:$C$11,2,0)</f>
        <v>7</v>
      </c>
      <c r="AW29" s="496">
        <f>VLOOKUP(D29,'[1]DANH SACH H'!$A$1:$C$11,3,0)</f>
        <v>5</v>
      </c>
      <c r="AX29" s="496"/>
      <c r="AY29" s="496"/>
      <c r="AZ29" s="496"/>
      <c r="BA29" s="496"/>
      <c r="BB29" s="496"/>
      <c r="BC29" s="496"/>
      <c r="BD29" s="496"/>
      <c r="BE29" s="496"/>
      <c r="BF29" s="496"/>
      <c r="BG29" s="496"/>
      <c r="BH29" s="496"/>
      <c r="BI29" s="496"/>
      <c r="BJ29" s="621"/>
      <c r="BK29" s="498"/>
      <c r="BL29" s="498"/>
      <c r="BM29" s="496"/>
      <c r="BN29" s="496"/>
      <c r="BO29" s="497"/>
      <c r="BP29" s="929"/>
      <c r="BQ29" s="498"/>
      <c r="BR29" s="498"/>
      <c r="BS29" s="498"/>
      <c r="BT29" s="496"/>
      <c r="BU29" s="496">
        <f>2*AW29</f>
        <v>10</v>
      </c>
      <c r="BV29" s="926"/>
      <c r="BW29" s="926"/>
      <c r="BX29" s="926"/>
      <c r="BY29" s="496"/>
      <c r="BZ29" s="496"/>
      <c r="CA29" s="496"/>
      <c r="CB29" s="496"/>
      <c r="CC29" s="497"/>
      <c r="CD29" s="929"/>
      <c r="CE29" s="932"/>
      <c r="CF29" s="929"/>
      <c r="CG29" s="935"/>
      <c r="CI29" s="310"/>
      <c r="CJ29" s="310"/>
      <c r="CK29" s="310"/>
      <c r="CL29" s="310"/>
      <c r="CN29" s="498">
        <f>SUM(BR29:BS29)</f>
        <v>0</v>
      </c>
    </row>
    <row r="30" spans="1:94" s="306" customFormat="1" ht="9.75" customHeight="1">
      <c r="A30" s="920"/>
      <c r="B30" s="923"/>
      <c r="C30" s="497" t="s">
        <v>398</v>
      </c>
      <c r="D30" s="496" t="s">
        <v>399</v>
      </c>
      <c r="E30" s="289"/>
      <c r="F30" s="289"/>
      <c r="G30" s="289"/>
      <c r="H30" s="289"/>
      <c r="I30" s="289"/>
      <c r="J30" s="289"/>
      <c r="K30" s="289"/>
      <c r="L30" s="289"/>
      <c r="M30" s="289"/>
      <c r="N30" s="289"/>
      <c r="O30" s="289"/>
      <c r="P30" s="289"/>
      <c r="Q30" s="289"/>
      <c r="R30" s="289"/>
      <c r="S30" s="289"/>
      <c r="T30" s="289"/>
      <c r="U30" s="289"/>
      <c r="V30" s="289"/>
      <c r="W30" s="289"/>
      <c r="X30" s="393"/>
      <c r="Y30" s="442"/>
      <c r="Z30" s="184"/>
      <c r="AA30" s="184"/>
      <c r="AB30" s="184"/>
      <c r="AC30" s="184"/>
      <c r="AD30" s="184"/>
      <c r="AE30" s="184"/>
      <c r="AF30" s="184"/>
      <c r="AG30" s="184"/>
      <c r="AH30" s="184">
        <v>16</v>
      </c>
      <c r="AI30" s="184">
        <v>16</v>
      </c>
      <c r="AJ30" s="184">
        <v>16</v>
      </c>
      <c r="AK30" s="184">
        <v>16</v>
      </c>
      <c r="AL30" s="184">
        <v>16</v>
      </c>
      <c r="AM30" s="184">
        <v>10</v>
      </c>
      <c r="AN30" s="184"/>
      <c r="AO30" s="184"/>
      <c r="AP30" s="184"/>
      <c r="AQ30" s="184"/>
      <c r="AR30" s="184"/>
      <c r="AS30" s="184"/>
      <c r="AT30" s="442"/>
      <c r="AU30" s="926"/>
      <c r="AV30" s="496">
        <f>VLOOKUP(D30,'[1]DANH SACH H'!$A$1:$C$11,2,0)</f>
        <v>16</v>
      </c>
      <c r="AW30" s="496">
        <f>VLOOKUP(D30,'[1]DANH SACH H'!$A$1:$C$11,3,0)</f>
        <v>15</v>
      </c>
      <c r="AX30" s="496"/>
      <c r="AY30" s="496"/>
      <c r="AZ30" s="496"/>
      <c r="BA30" s="496"/>
      <c r="BB30" s="496"/>
      <c r="BC30" s="496"/>
      <c r="BD30" s="496">
        <v>4</v>
      </c>
      <c r="BE30" s="496">
        <v>86</v>
      </c>
      <c r="BF30" s="496"/>
      <c r="BG30" s="496">
        <f>IF(AW30&lt;25,0.8,IF(AND(AW30&gt;=25,AW30&lt;=35),1,IF(AND(AW30&gt;=36,AW30&lt;=50),1.2,1.3)))</f>
        <v>0.8</v>
      </c>
      <c r="BH30" s="496">
        <f>IF(AW30&lt;15,0.8,IF(AND(AW30&gt;=15,AW30&lt;=18),1,IF(AND(AW30&gt;=19,AW30&lt;=25),1.2,1.3)))</f>
        <v>1</v>
      </c>
      <c r="BI30" s="496">
        <f>(BD30*BG30+BE30*BH30)+BF30/8*2.5+SUM(BD30:BE30)*0.1</f>
        <v>98.2</v>
      </c>
      <c r="BJ30" s="621">
        <f t="shared" si="4"/>
        <v>98.2</v>
      </c>
      <c r="BK30" s="498"/>
      <c r="BL30" s="498"/>
      <c r="BM30" s="496"/>
      <c r="BN30" s="496"/>
      <c r="BO30" s="497"/>
      <c r="BP30" s="929"/>
      <c r="BQ30" s="498">
        <f t="shared" si="5"/>
        <v>0.5</v>
      </c>
      <c r="BR30" s="498">
        <f t="shared" si="6"/>
        <v>2.4</v>
      </c>
      <c r="BS30" s="498">
        <f>0.2*AW30</f>
        <v>3</v>
      </c>
      <c r="BT30" s="496"/>
      <c r="BU30" s="496"/>
      <c r="BV30" s="926"/>
      <c r="BW30" s="926"/>
      <c r="BX30" s="926"/>
      <c r="BY30" s="496"/>
      <c r="BZ30" s="496"/>
      <c r="CA30" s="496"/>
      <c r="CB30" s="496"/>
      <c r="CC30" s="497"/>
      <c r="CD30" s="929"/>
      <c r="CE30" s="932"/>
      <c r="CF30" s="929"/>
      <c r="CG30" s="935"/>
      <c r="CI30" s="310"/>
      <c r="CJ30" s="310"/>
      <c r="CK30" s="310"/>
      <c r="CL30" s="310"/>
      <c r="CN30" s="498">
        <f>SUM(BR30:BS30)</f>
        <v>5.4</v>
      </c>
      <c r="CP30" s="306" t="s">
        <v>395</v>
      </c>
    </row>
    <row r="31" spans="1:90" s="306" customFormat="1" ht="11.25">
      <c r="A31" s="920"/>
      <c r="B31" s="923"/>
      <c r="C31" s="493" t="s">
        <v>281</v>
      </c>
      <c r="D31" s="496" t="s">
        <v>245</v>
      </c>
      <c r="E31" s="289"/>
      <c r="F31" s="289"/>
      <c r="G31" s="289"/>
      <c r="H31" s="289"/>
      <c r="I31" s="289"/>
      <c r="J31" s="289"/>
      <c r="K31" s="289"/>
      <c r="L31" s="289"/>
      <c r="M31" s="289"/>
      <c r="N31" s="289"/>
      <c r="O31" s="289"/>
      <c r="P31" s="289"/>
      <c r="Q31" s="289"/>
      <c r="R31" s="289"/>
      <c r="S31" s="289"/>
      <c r="T31" s="289"/>
      <c r="U31" s="289"/>
      <c r="V31" s="289"/>
      <c r="W31" s="289"/>
      <c r="X31" s="393"/>
      <c r="Y31" s="442"/>
      <c r="Z31" s="184">
        <v>8</v>
      </c>
      <c r="AA31" s="184">
        <v>8</v>
      </c>
      <c r="AB31" s="184">
        <v>8</v>
      </c>
      <c r="AC31" s="184">
        <v>8</v>
      </c>
      <c r="AD31" s="184">
        <v>8</v>
      </c>
      <c r="AE31" s="184">
        <v>8</v>
      </c>
      <c r="AF31" s="184">
        <v>8</v>
      </c>
      <c r="AG31" s="184">
        <v>8</v>
      </c>
      <c r="AH31" s="184">
        <v>8</v>
      </c>
      <c r="AI31" s="184">
        <v>8</v>
      </c>
      <c r="AJ31" s="184">
        <v>8</v>
      </c>
      <c r="AK31" s="184">
        <v>2</v>
      </c>
      <c r="AL31" s="184"/>
      <c r="AM31" s="184"/>
      <c r="AN31" s="184"/>
      <c r="AO31" s="184"/>
      <c r="AP31" s="184"/>
      <c r="AQ31" s="184"/>
      <c r="AR31" s="184"/>
      <c r="AS31" s="184"/>
      <c r="AT31" s="442"/>
      <c r="AU31" s="926"/>
      <c r="AV31" s="496">
        <f>VLOOKUP(D31,'[1]DANH SACH H'!$A$1:$C$11,2,0)</f>
        <v>20</v>
      </c>
      <c r="AW31" s="496">
        <f>VLOOKUP(D31,'[1]DANH SACH H'!$A$1:$C$11,3,0)</f>
        <v>16</v>
      </c>
      <c r="AX31" s="496"/>
      <c r="AY31" s="496"/>
      <c r="AZ31" s="496"/>
      <c r="BA31" s="496"/>
      <c r="BB31" s="496"/>
      <c r="BC31" s="496"/>
      <c r="BD31" s="496">
        <v>8</v>
      </c>
      <c r="BE31" s="496">
        <v>82</v>
      </c>
      <c r="BF31" s="496"/>
      <c r="BG31" s="496">
        <f>IF(AW31&lt;25,0.8,IF(AND(AW31&gt;=25,AW31&lt;=35),1,IF(AND(AW31&gt;=36,AW31&lt;=50),1.2,1.3)))</f>
        <v>0.8</v>
      </c>
      <c r="BH31" s="496">
        <f>IF(AW31&lt;15,0.8,IF(AND(AW31&gt;=15,AW31&lt;=18),1,IF(AND(AW31&gt;=19,AW31&lt;=25),1.2,1.3)))</f>
        <v>1</v>
      </c>
      <c r="BI31" s="496">
        <f>(BD31*BG31+BE31*BH31)+BF31/8*2.5+SUM(BD31:BE31)*0.1</f>
        <v>97.4</v>
      </c>
      <c r="BJ31" s="621">
        <f t="shared" si="4"/>
        <v>97.4</v>
      </c>
      <c r="BK31" s="498"/>
      <c r="BL31" s="498"/>
      <c r="BM31" s="496"/>
      <c r="BN31" s="496"/>
      <c r="BO31" s="497"/>
      <c r="BP31" s="929"/>
      <c r="BQ31" s="498">
        <f t="shared" si="5"/>
        <v>0.5</v>
      </c>
      <c r="BR31" s="498">
        <f t="shared" si="6"/>
        <v>2.4</v>
      </c>
      <c r="BS31" s="498">
        <f>0.2*AW31</f>
        <v>3.2</v>
      </c>
      <c r="BT31" s="496"/>
      <c r="BU31" s="496"/>
      <c r="BV31" s="926"/>
      <c r="BW31" s="926"/>
      <c r="BX31" s="926"/>
      <c r="BY31" s="496"/>
      <c r="BZ31" s="496"/>
      <c r="CA31" s="496"/>
      <c r="CB31" s="496"/>
      <c r="CC31" s="497"/>
      <c r="CD31" s="929"/>
      <c r="CE31" s="932"/>
      <c r="CF31" s="929"/>
      <c r="CG31" s="935"/>
      <c r="CI31" s="310"/>
      <c r="CJ31" s="310"/>
      <c r="CK31" s="310"/>
      <c r="CL31" s="310"/>
    </row>
    <row r="32" spans="1:90" s="306" customFormat="1" ht="18">
      <c r="A32" s="920"/>
      <c r="B32" s="923"/>
      <c r="C32" s="493" t="s">
        <v>271</v>
      </c>
      <c r="D32" s="496" t="s">
        <v>243</v>
      </c>
      <c r="E32" s="289"/>
      <c r="F32" s="289"/>
      <c r="G32" s="289"/>
      <c r="H32" s="289"/>
      <c r="I32" s="289"/>
      <c r="J32" s="289"/>
      <c r="K32" s="289"/>
      <c r="L32" s="289"/>
      <c r="M32" s="289"/>
      <c r="N32" s="289"/>
      <c r="O32" s="289"/>
      <c r="P32" s="289"/>
      <c r="Q32" s="289"/>
      <c r="R32" s="289"/>
      <c r="S32" s="289"/>
      <c r="T32" s="289"/>
      <c r="U32" s="289"/>
      <c r="V32" s="289"/>
      <c r="W32" s="289"/>
      <c r="X32" s="393"/>
      <c r="Y32" s="442"/>
      <c r="Z32" s="184">
        <v>8</v>
      </c>
      <c r="AA32" s="184">
        <v>8</v>
      </c>
      <c r="AB32" s="184">
        <v>8</v>
      </c>
      <c r="AC32" s="184">
        <v>8</v>
      </c>
      <c r="AD32" s="184">
        <v>8</v>
      </c>
      <c r="AE32" s="184">
        <v>8</v>
      </c>
      <c r="AF32" s="184">
        <v>8</v>
      </c>
      <c r="AG32" s="184">
        <v>8</v>
      </c>
      <c r="AH32" s="184">
        <v>8</v>
      </c>
      <c r="AI32" s="184">
        <v>8</v>
      </c>
      <c r="AJ32" s="184">
        <v>8</v>
      </c>
      <c r="AK32" s="184">
        <v>8</v>
      </c>
      <c r="AL32" s="184">
        <v>8</v>
      </c>
      <c r="AM32" s="184">
        <v>8</v>
      </c>
      <c r="AN32" s="184">
        <v>8</v>
      </c>
      <c r="AO32" s="184"/>
      <c r="AP32" s="184"/>
      <c r="AQ32" s="184"/>
      <c r="AR32" s="184"/>
      <c r="AS32" s="184"/>
      <c r="AT32" s="442"/>
      <c r="AU32" s="926"/>
      <c r="AV32" s="496">
        <f>VLOOKUP(D32,'[1]DANH SACH H'!$A$1:$C$11,2,0)</f>
        <v>26</v>
      </c>
      <c r="AW32" s="503">
        <f>VLOOKUP(D32,'[1]DANH SACH H'!$A$1:$C$11,3,0)</f>
        <v>24</v>
      </c>
      <c r="AX32" s="503"/>
      <c r="AY32" s="503"/>
      <c r="AZ32" s="503"/>
      <c r="BA32" s="503"/>
      <c r="BB32" s="503"/>
      <c r="BC32" s="503"/>
      <c r="BD32" s="496">
        <v>20</v>
      </c>
      <c r="BE32" s="496">
        <v>100</v>
      </c>
      <c r="BF32" s="496"/>
      <c r="BG32" s="496">
        <f>IF(AW32&lt;25,0.8,IF(AND(AW32&gt;=25,AW32&lt;=35),1,IF(AND(AW32&gt;=36,AW32&lt;=50),1.2,1.3)))</f>
        <v>0.8</v>
      </c>
      <c r="BH32" s="496">
        <f>IF(AW32&lt;15,0.8,IF(AND(AW32&gt;=15,AW32&lt;=18),1,IF(AND(AW32&gt;=19,AW32&lt;=25),1.2,1.3)))</f>
        <v>1.2</v>
      </c>
      <c r="BI32" s="496">
        <f>(BD32*BG32+BE32*BH32)+BF32/8*2.5+SUM(BD32:BE32)*0.1</f>
        <v>148</v>
      </c>
      <c r="BJ32" s="621">
        <f t="shared" si="4"/>
        <v>148</v>
      </c>
      <c r="BK32" s="498"/>
      <c r="BL32" s="498"/>
      <c r="BM32" s="496"/>
      <c r="BN32" s="496"/>
      <c r="BO32" s="497"/>
      <c r="BP32" s="929"/>
      <c r="BQ32" s="498">
        <f t="shared" si="5"/>
        <v>0.5</v>
      </c>
      <c r="BR32" s="498">
        <f t="shared" si="6"/>
        <v>2.4</v>
      </c>
      <c r="BS32" s="498">
        <f>0.2*AW32</f>
        <v>4.800000000000001</v>
      </c>
      <c r="BT32" s="496"/>
      <c r="BU32" s="496"/>
      <c r="BV32" s="926"/>
      <c r="BW32" s="926"/>
      <c r="BX32" s="926"/>
      <c r="BY32" s="496"/>
      <c r="BZ32" s="496"/>
      <c r="CA32" s="496"/>
      <c r="CB32" s="496"/>
      <c r="CC32" s="497"/>
      <c r="CD32" s="929"/>
      <c r="CE32" s="932"/>
      <c r="CF32" s="929"/>
      <c r="CG32" s="935"/>
      <c r="CI32" s="310"/>
      <c r="CJ32" s="310"/>
      <c r="CK32" s="310"/>
      <c r="CL32" s="310"/>
    </row>
    <row r="33" spans="1:90" s="306" customFormat="1" ht="11.25">
      <c r="A33" s="920"/>
      <c r="B33" s="923"/>
      <c r="C33" s="504" t="s">
        <v>143</v>
      </c>
      <c r="D33" s="496"/>
      <c r="E33" s="503"/>
      <c r="F33" s="505"/>
      <c r="G33" s="505"/>
      <c r="H33" s="503"/>
      <c r="I33" s="503"/>
      <c r="J33" s="503"/>
      <c r="K33" s="503"/>
      <c r="L33" s="503"/>
      <c r="M33" s="503"/>
      <c r="N33" s="503"/>
      <c r="O33" s="503"/>
      <c r="P33" s="503"/>
      <c r="Q33" s="503"/>
      <c r="R33" s="503"/>
      <c r="S33" s="503"/>
      <c r="T33" s="503"/>
      <c r="U33" s="503"/>
      <c r="V33" s="506"/>
      <c r="W33" s="506"/>
      <c r="X33" s="506"/>
      <c r="Y33" s="507"/>
      <c r="Z33" s="508"/>
      <c r="AA33" s="508"/>
      <c r="AB33" s="507"/>
      <c r="AC33" s="507"/>
      <c r="AD33" s="507"/>
      <c r="AE33" s="507"/>
      <c r="AF33" s="507"/>
      <c r="AG33" s="507"/>
      <c r="AH33" s="507"/>
      <c r="AI33" s="507"/>
      <c r="AJ33" s="507"/>
      <c r="AK33" s="507"/>
      <c r="AL33" s="507"/>
      <c r="AM33" s="508"/>
      <c r="AN33" s="508"/>
      <c r="AO33" s="508"/>
      <c r="AP33" s="508"/>
      <c r="AQ33" s="508"/>
      <c r="AR33" s="508"/>
      <c r="AS33" s="508"/>
      <c r="AT33" s="507"/>
      <c r="AU33" s="926"/>
      <c r="AV33" s="496"/>
      <c r="AW33" s="496"/>
      <c r="AX33" s="496"/>
      <c r="AY33" s="496"/>
      <c r="AZ33" s="496"/>
      <c r="BA33" s="496"/>
      <c r="BB33" s="496"/>
      <c r="BC33" s="496"/>
      <c r="BD33" s="496"/>
      <c r="BE33" s="496"/>
      <c r="BF33" s="496"/>
      <c r="BG33" s="496"/>
      <c r="BH33" s="496"/>
      <c r="BI33" s="496"/>
      <c r="BJ33" s="496"/>
      <c r="BK33" s="498"/>
      <c r="BL33" s="498"/>
      <c r="BM33" s="498"/>
      <c r="BN33" s="496"/>
      <c r="BO33" s="497"/>
      <c r="BP33" s="929"/>
      <c r="BQ33" s="498"/>
      <c r="BR33" s="498"/>
      <c r="BS33" s="498"/>
      <c r="BT33" s="496"/>
      <c r="BU33" s="496"/>
      <c r="BV33" s="926"/>
      <c r="BW33" s="926"/>
      <c r="BX33" s="926"/>
      <c r="BY33" s="496"/>
      <c r="BZ33" s="496"/>
      <c r="CA33" s="496"/>
      <c r="CB33" s="496"/>
      <c r="CC33" s="497"/>
      <c r="CD33" s="929"/>
      <c r="CE33" s="932"/>
      <c r="CF33" s="929"/>
      <c r="CG33" s="935"/>
      <c r="CI33" s="310"/>
      <c r="CJ33" s="310"/>
      <c r="CK33" s="310"/>
      <c r="CL33" s="310"/>
    </row>
    <row r="34" spans="1:90" s="306" customFormat="1" ht="19.5" customHeight="1" thickBot="1">
      <c r="A34" s="921"/>
      <c r="B34" s="924"/>
      <c r="C34" s="509"/>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927"/>
      <c r="AV34" s="503"/>
      <c r="AW34" s="503"/>
      <c r="AX34" s="623"/>
      <c r="AY34" s="623"/>
      <c r="AZ34" s="623"/>
      <c r="BA34" s="623"/>
      <c r="BB34" s="623"/>
      <c r="BC34" s="623"/>
      <c r="BD34" s="623"/>
      <c r="BE34" s="510"/>
      <c r="BF34" s="510"/>
      <c r="BG34" s="510"/>
      <c r="BH34" s="510"/>
      <c r="BI34" s="510"/>
      <c r="BJ34" s="510"/>
      <c r="BK34" s="512"/>
      <c r="BL34" s="512"/>
      <c r="BM34" s="510"/>
      <c r="BN34" s="510"/>
      <c r="BO34" s="511"/>
      <c r="BP34" s="930"/>
      <c r="BQ34" s="624"/>
      <c r="BR34" s="624"/>
      <c r="BS34" s="512"/>
      <c r="BT34" s="510"/>
      <c r="BU34" s="510"/>
      <c r="BV34" s="927"/>
      <c r="BW34" s="927"/>
      <c r="BX34" s="927"/>
      <c r="BY34" s="510"/>
      <c r="BZ34" s="510"/>
      <c r="CA34" s="510"/>
      <c r="CB34" s="510"/>
      <c r="CC34" s="511"/>
      <c r="CD34" s="930"/>
      <c r="CE34" s="933"/>
      <c r="CF34" s="930"/>
      <c r="CG34" s="936"/>
      <c r="CI34" s="310"/>
      <c r="CJ34" s="310"/>
      <c r="CK34" s="310"/>
      <c r="CL34" s="310"/>
    </row>
    <row r="35" spans="1:90" s="306" customFormat="1" ht="19.5" customHeight="1" thickBot="1">
      <c r="A35" s="937"/>
      <c r="B35" s="940" t="s">
        <v>75</v>
      </c>
      <c r="C35" s="625" t="s">
        <v>387</v>
      </c>
      <c r="D35" s="626" t="s">
        <v>243</v>
      </c>
      <c r="E35" s="627"/>
      <c r="F35" s="627"/>
      <c r="G35" s="627"/>
      <c r="H35" s="627"/>
      <c r="I35" s="627">
        <v>6</v>
      </c>
      <c r="J35" s="627">
        <v>6</v>
      </c>
      <c r="K35" s="627">
        <v>6</v>
      </c>
      <c r="L35" s="627">
        <v>6</v>
      </c>
      <c r="M35" s="627">
        <v>6</v>
      </c>
      <c r="N35" s="627">
        <v>6</v>
      </c>
      <c r="O35" s="627">
        <v>6</v>
      </c>
      <c r="P35" s="627">
        <v>6</v>
      </c>
      <c r="Q35" s="627">
        <v>6</v>
      </c>
      <c r="R35" s="627">
        <v>6</v>
      </c>
      <c r="S35" s="627">
        <v>6</v>
      </c>
      <c r="T35" s="627">
        <v>6</v>
      </c>
      <c r="U35" s="627">
        <v>6</v>
      </c>
      <c r="V35" s="627">
        <v>6</v>
      </c>
      <c r="W35" s="627">
        <v>6</v>
      </c>
      <c r="X35" s="628"/>
      <c r="Y35" s="626"/>
      <c r="Z35" s="626"/>
      <c r="AA35" s="626"/>
      <c r="AB35" s="626"/>
      <c r="AC35" s="626"/>
      <c r="AD35" s="626"/>
      <c r="AE35" s="626"/>
      <c r="AF35" s="626"/>
      <c r="AG35" s="626"/>
      <c r="AH35" s="626"/>
      <c r="AI35" s="626"/>
      <c r="AJ35" s="626"/>
      <c r="AK35" s="626"/>
      <c r="AL35" s="626"/>
      <c r="AM35" s="626"/>
      <c r="AN35" s="626"/>
      <c r="AO35" s="626"/>
      <c r="AP35" s="626"/>
      <c r="AQ35" s="626"/>
      <c r="AR35" s="626"/>
      <c r="AS35" s="626"/>
      <c r="AT35" s="626"/>
      <c r="AU35" s="942">
        <f>SUM(H35:W40)+SUM(Z41:AS45)</f>
        <v>773</v>
      </c>
      <c r="AV35" s="629">
        <f>VLOOKUP(D35,'[1]DANH SACH H'!$A$1:$C$11,2,0)</f>
        <v>26</v>
      </c>
      <c r="AW35" s="629">
        <f>VLOOKUP(D35,'[1]DANH SACH H'!$A$1:$C$11,3,0)</f>
        <v>24</v>
      </c>
      <c r="AX35" s="629">
        <v>19</v>
      </c>
      <c r="AY35" s="629">
        <v>71</v>
      </c>
      <c r="AZ35" s="629"/>
      <c r="BA35" s="629">
        <f aca="true" t="shared" si="7" ref="BA35:BA40">IF(AV35&lt;25,0.8,IF(AND(AV35&gt;=25,AV35&lt;=35),1,IF(AND(AV35&gt;=36,AV35&lt;=50),1.2,1.3)))</f>
        <v>1</v>
      </c>
      <c r="BB35" s="629">
        <f aca="true" t="shared" si="8" ref="BB35:BB40">IF(AV35&lt;15,0.8,IF(AND(AV35&gt;=15,AV35&lt;=18),1,IF(AND(AV35&gt;=19,AV35&lt;=25),1.2,1.3)))</f>
        <v>1.3</v>
      </c>
      <c r="BC35" s="629">
        <f aca="true" t="shared" si="9" ref="BC35:BC40">(AX35*BA35+AY35*BB35)+AZ35/8*2.5</f>
        <v>111.3</v>
      </c>
      <c r="BD35" s="626"/>
      <c r="BE35" s="626"/>
      <c r="BF35" s="626"/>
      <c r="BG35" s="626"/>
      <c r="BH35" s="626"/>
      <c r="BI35" s="626"/>
      <c r="BJ35" s="630">
        <f>BC35+BI35</f>
        <v>111.3</v>
      </c>
      <c r="BK35" s="631"/>
      <c r="BL35" s="631"/>
      <c r="BM35" s="626"/>
      <c r="BN35" s="944">
        <f>20%*448</f>
        <v>89.60000000000001</v>
      </c>
      <c r="BO35" s="632"/>
      <c r="BP35" s="947"/>
      <c r="BQ35" s="633">
        <f>1*0.5</f>
        <v>0.5</v>
      </c>
      <c r="BR35" s="633">
        <f>8*0.3</f>
        <v>2.4</v>
      </c>
      <c r="BS35" s="633">
        <f aca="true" t="shared" si="10" ref="BS35:BS40">0.2*AV35</f>
        <v>5.2</v>
      </c>
      <c r="BT35" s="626"/>
      <c r="BU35" s="626"/>
      <c r="BV35" s="944"/>
      <c r="BW35" s="944"/>
      <c r="BX35" s="950" t="e">
        <f>SUM(BN35:BW49)</f>
        <v>#N/A</v>
      </c>
      <c r="BY35" s="626"/>
      <c r="BZ35" s="626"/>
      <c r="CA35" s="626"/>
      <c r="CB35" s="626"/>
      <c r="CC35" s="626"/>
      <c r="CD35" s="950" t="e">
        <f>SUM(BJ35:BJ45)+BX35</f>
        <v>#N/A</v>
      </c>
      <c r="CE35" s="953">
        <f>14*40</f>
        <v>560</v>
      </c>
      <c r="CF35" s="950" t="e">
        <f>CD35-CE35</f>
        <v>#N/A</v>
      </c>
      <c r="CG35" s="956"/>
      <c r="CI35" s="310"/>
      <c r="CJ35" s="310">
        <f>0.3*8+0.2*AW35+0.1*AW35</f>
        <v>9.600000000000001</v>
      </c>
      <c r="CK35" s="310"/>
      <c r="CL35" s="117" t="s">
        <v>400</v>
      </c>
    </row>
    <row r="36" spans="1:90" s="306" customFormat="1" ht="15" customHeight="1" thickBot="1">
      <c r="A36" s="938"/>
      <c r="B36" s="940"/>
      <c r="C36" s="634" t="s">
        <v>386</v>
      </c>
      <c r="D36" s="631" t="s">
        <v>243</v>
      </c>
      <c r="E36" s="627"/>
      <c r="F36" s="627"/>
      <c r="G36" s="627"/>
      <c r="H36" s="627">
        <v>4</v>
      </c>
      <c r="I36" s="627">
        <v>4</v>
      </c>
      <c r="J36" s="627">
        <v>4</v>
      </c>
      <c r="K36" s="627">
        <v>4</v>
      </c>
      <c r="L36" s="627">
        <v>4</v>
      </c>
      <c r="M36" s="627">
        <v>4</v>
      </c>
      <c r="N36" s="627">
        <v>4</v>
      </c>
      <c r="O36" s="627">
        <v>4</v>
      </c>
      <c r="P36" s="627">
        <v>4</v>
      </c>
      <c r="Q36" s="627">
        <v>4</v>
      </c>
      <c r="R36" s="627">
        <v>4</v>
      </c>
      <c r="S36" s="627">
        <v>4</v>
      </c>
      <c r="T36" s="627">
        <v>4</v>
      </c>
      <c r="U36" s="627">
        <v>8</v>
      </c>
      <c r="V36" s="627">
        <v>8</v>
      </c>
      <c r="W36" s="627">
        <v>7</v>
      </c>
      <c r="X36" s="635"/>
      <c r="Y36" s="631"/>
      <c r="Z36" s="631"/>
      <c r="AA36" s="631"/>
      <c r="AB36" s="631"/>
      <c r="AC36" s="631"/>
      <c r="AD36" s="631"/>
      <c r="AE36" s="631"/>
      <c r="AF36" s="631"/>
      <c r="AG36" s="631"/>
      <c r="AH36" s="631"/>
      <c r="AI36" s="631"/>
      <c r="AJ36" s="631"/>
      <c r="AK36" s="631"/>
      <c r="AL36" s="631"/>
      <c r="AM36" s="631"/>
      <c r="AN36" s="631"/>
      <c r="AO36" s="631"/>
      <c r="AP36" s="631"/>
      <c r="AQ36" s="631"/>
      <c r="AR36" s="631"/>
      <c r="AS36" s="631"/>
      <c r="AT36" s="631"/>
      <c r="AU36" s="943"/>
      <c r="AV36" s="631">
        <f>VLOOKUP(D36,'[1]DANH SACH H'!$A$1:$C$11,2,0)</f>
        <v>26</v>
      </c>
      <c r="AW36" s="629">
        <f>VLOOKUP(D36,'[1]DANH SACH H'!$A$1:$C$11,3,0)</f>
        <v>24</v>
      </c>
      <c r="AX36" s="631">
        <v>57</v>
      </c>
      <c r="AY36" s="631">
        <v>18</v>
      </c>
      <c r="AZ36" s="631"/>
      <c r="BA36" s="629">
        <f t="shared" si="7"/>
        <v>1</v>
      </c>
      <c r="BB36" s="631">
        <f t="shared" si="8"/>
        <v>1.3</v>
      </c>
      <c r="BC36" s="629">
        <f t="shared" si="9"/>
        <v>80.4</v>
      </c>
      <c r="BD36" s="631"/>
      <c r="BE36" s="631"/>
      <c r="BF36" s="631"/>
      <c r="BG36" s="631"/>
      <c r="BH36" s="631"/>
      <c r="BI36" s="631"/>
      <c r="BJ36" s="630">
        <f aca="true" t="shared" si="11" ref="BJ36:BJ45">BC36+BI36</f>
        <v>80.4</v>
      </c>
      <c r="BK36" s="631"/>
      <c r="BL36" s="631"/>
      <c r="BM36" s="626"/>
      <c r="BN36" s="945"/>
      <c r="BO36" s="636"/>
      <c r="BP36" s="948"/>
      <c r="BQ36" s="637">
        <f>1*1</f>
        <v>1</v>
      </c>
      <c r="BR36" s="637">
        <f>2*0.3</f>
        <v>0.6</v>
      </c>
      <c r="BS36" s="633">
        <f t="shared" si="10"/>
        <v>5.2</v>
      </c>
      <c r="BT36" s="631"/>
      <c r="BU36" s="631"/>
      <c r="BV36" s="945"/>
      <c r="BW36" s="945"/>
      <c r="BX36" s="945"/>
      <c r="BY36" s="631"/>
      <c r="BZ36" s="631"/>
      <c r="CA36" s="631"/>
      <c r="CB36" s="631"/>
      <c r="CC36" s="631"/>
      <c r="CD36" s="951"/>
      <c r="CE36" s="954"/>
      <c r="CF36" s="951"/>
      <c r="CG36" s="957"/>
      <c r="CI36" s="310">
        <f>0.3*2+0.1*AW36</f>
        <v>3.0000000000000004</v>
      </c>
      <c r="CK36" s="310"/>
      <c r="CL36" s="117" t="s">
        <v>400</v>
      </c>
    </row>
    <row r="37" spans="1:90" s="306" customFormat="1" ht="21" customHeight="1" thickBot="1">
      <c r="A37" s="938"/>
      <c r="B37" s="940"/>
      <c r="C37" s="638" t="s">
        <v>214</v>
      </c>
      <c r="D37" s="639" t="s">
        <v>401</v>
      </c>
      <c r="E37" s="627">
        <v>4</v>
      </c>
      <c r="F37" s="627">
        <v>4</v>
      </c>
      <c r="G37" s="627">
        <v>4</v>
      </c>
      <c r="H37" s="627">
        <v>4</v>
      </c>
      <c r="I37" s="627">
        <v>4</v>
      </c>
      <c r="J37" s="627">
        <v>4</v>
      </c>
      <c r="K37" s="627">
        <v>4</v>
      </c>
      <c r="L37" s="627">
        <v>4</v>
      </c>
      <c r="M37" s="627">
        <v>4</v>
      </c>
      <c r="N37" s="627">
        <v>4</v>
      </c>
      <c r="O37" s="627">
        <v>4</v>
      </c>
      <c r="P37" s="627">
        <v>4</v>
      </c>
      <c r="Q37" s="627">
        <v>4</v>
      </c>
      <c r="R37" s="627">
        <v>4</v>
      </c>
      <c r="S37" s="627">
        <v>4</v>
      </c>
      <c r="T37" s="627">
        <v>4</v>
      </c>
      <c r="U37" s="627">
        <v>4</v>
      </c>
      <c r="V37" s="627">
        <v>4</v>
      </c>
      <c r="W37" s="627">
        <v>3</v>
      </c>
      <c r="X37" s="635"/>
      <c r="Y37" s="631"/>
      <c r="Z37" s="631"/>
      <c r="AA37" s="631"/>
      <c r="AB37" s="631"/>
      <c r="AC37" s="631"/>
      <c r="AD37" s="631"/>
      <c r="AE37" s="631"/>
      <c r="AF37" s="631"/>
      <c r="AG37" s="631"/>
      <c r="AH37" s="631"/>
      <c r="AI37" s="631"/>
      <c r="AJ37" s="631"/>
      <c r="AK37" s="631"/>
      <c r="AL37" s="631"/>
      <c r="AM37" s="631"/>
      <c r="AN37" s="631"/>
      <c r="AO37" s="631"/>
      <c r="AP37" s="631"/>
      <c r="AQ37" s="631"/>
      <c r="AR37" s="631"/>
      <c r="AS37" s="631"/>
      <c r="AT37" s="631"/>
      <c r="AU37" s="943"/>
      <c r="AV37" s="631">
        <v>57</v>
      </c>
      <c r="AW37" s="631"/>
      <c r="AX37" s="631">
        <v>57</v>
      </c>
      <c r="AY37" s="631">
        <v>18</v>
      </c>
      <c r="AZ37" s="631"/>
      <c r="BA37" s="631">
        <f t="shared" si="7"/>
        <v>1.3</v>
      </c>
      <c r="BB37" s="631">
        <f t="shared" si="8"/>
        <v>1.3</v>
      </c>
      <c r="BC37" s="631">
        <f t="shared" si="9"/>
        <v>97.50000000000001</v>
      </c>
      <c r="BD37" s="631"/>
      <c r="BE37" s="631"/>
      <c r="BF37" s="631"/>
      <c r="BG37" s="631"/>
      <c r="BH37" s="631"/>
      <c r="BI37" s="631"/>
      <c r="BJ37" s="630">
        <f t="shared" si="11"/>
        <v>97.50000000000001</v>
      </c>
      <c r="BK37" s="631"/>
      <c r="BL37" s="631"/>
      <c r="BM37" s="626"/>
      <c r="BN37" s="945"/>
      <c r="BO37" s="636"/>
      <c r="BP37" s="948"/>
      <c r="BQ37" s="637">
        <f>1*1</f>
        <v>1</v>
      </c>
      <c r="BR37" s="637">
        <f>2*0.3</f>
        <v>0.6</v>
      </c>
      <c r="BS37" s="637">
        <f t="shared" si="10"/>
        <v>11.4</v>
      </c>
      <c r="BT37" s="631"/>
      <c r="BU37" s="631"/>
      <c r="BV37" s="945"/>
      <c r="BW37" s="945"/>
      <c r="BX37" s="945"/>
      <c r="BY37" s="631"/>
      <c r="BZ37" s="631"/>
      <c r="CA37" s="631"/>
      <c r="CB37" s="631"/>
      <c r="CC37" s="631"/>
      <c r="CD37" s="951"/>
      <c r="CE37" s="954"/>
      <c r="CF37" s="951"/>
      <c r="CG37" s="957"/>
      <c r="CI37" s="310">
        <f>0.3*2+0.1*AW37</f>
        <v>0.6</v>
      </c>
      <c r="CK37" s="310"/>
      <c r="CL37" s="117" t="s">
        <v>400</v>
      </c>
    </row>
    <row r="38" spans="1:105" s="641" customFormat="1" ht="20.25" customHeight="1" thickBot="1">
      <c r="A38" s="938"/>
      <c r="B38" s="940"/>
      <c r="C38" s="634" t="s">
        <v>388</v>
      </c>
      <c r="D38" s="631" t="s">
        <v>243</v>
      </c>
      <c r="E38" s="627"/>
      <c r="F38" s="627"/>
      <c r="G38" s="627"/>
      <c r="H38" s="627">
        <v>3</v>
      </c>
      <c r="I38" s="627">
        <v>3</v>
      </c>
      <c r="J38" s="627">
        <v>3</v>
      </c>
      <c r="K38" s="627">
        <v>3</v>
      </c>
      <c r="L38" s="627">
        <v>3</v>
      </c>
      <c r="M38" s="627">
        <v>3</v>
      </c>
      <c r="N38" s="627">
        <v>3</v>
      </c>
      <c r="O38" s="627">
        <v>3</v>
      </c>
      <c r="P38" s="627">
        <v>3</v>
      </c>
      <c r="Q38" s="627">
        <v>3</v>
      </c>
      <c r="R38" s="627">
        <v>3</v>
      </c>
      <c r="S38" s="627">
        <v>3</v>
      </c>
      <c r="T38" s="627">
        <v>3</v>
      </c>
      <c r="U38" s="627">
        <v>3</v>
      </c>
      <c r="V38" s="627">
        <v>3</v>
      </c>
      <c r="W38" s="627"/>
      <c r="X38" s="640"/>
      <c r="Y38" s="631"/>
      <c r="Z38" s="631"/>
      <c r="AA38" s="631"/>
      <c r="AB38" s="631"/>
      <c r="AC38" s="631"/>
      <c r="AD38" s="631"/>
      <c r="AE38" s="631"/>
      <c r="AF38" s="631"/>
      <c r="AG38" s="631"/>
      <c r="AH38" s="631"/>
      <c r="AI38" s="631"/>
      <c r="AJ38" s="631"/>
      <c r="AK38" s="631"/>
      <c r="AL38" s="631"/>
      <c r="AM38" s="631"/>
      <c r="AN38" s="631"/>
      <c r="AO38" s="631"/>
      <c r="AP38" s="631"/>
      <c r="AQ38" s="631"/>
      <c r="AR38" s="631"/>
      <c r="AS38" s="631"/>
      <c r="AT38" s="631"/>
      <c r="AU38" s="943"/>
      <c r="AV38" s="631">
        <f>VLOOKUP(D38,'[1]DANH SACH H'!$A$1:$C$11,2,0)</f>
        <v>26</v>
      </c>
      <c r="AW38" s="631">
        <f>VLOOKUP(D38,'[1]DANH SACH H'!$A$1:$C$11,3,0)</f>
        <v>24</v>
      </c>
      <c r="AX38" s="631">
        <v>39</v>
      </c>
      <c r="AY38" s="631">
        <v>6</v>
      </c>
      <c r="AZ38" s="631"/>
      <c r="BA38" s="631">
        <f t="shared" si="7"/>
        <v>1</v>
      </c>
      <c r="BB38" s="631">
        <f t="shared" si="8"/>
        <v>1.3</v>
      </c>
      <c r="BC38" s="631">
        <f t="shared" si="9"/>
        <v>46.8</v>
      </c>
      <c r="BD38" s="631"/>
      <c r="BE38" s="631"/>
      <c r="BF38" s="631"/>
      <c r="BG38" s="631"/>
      <c r="BH38" s="631"/>
      <c r="BI38" s="631"/>
      <c r="BJ38" s="630">
        <f t="shared" si="11"/>
        <v>46.8</v>
      </c>
      <c r="BK38" s="631"/>
      <c r="BL38" s="631"/>
      <c r="BM38" s="626"/>
      <c r="BN38" s="945"/>
      <c r="BO38" s="636"/>
      <c r="BP38" s="948"/>
      <c r="BQ38" s="637">
        <f>1*1</f>
        <v>1</v>
      </c>
      <c r="BR38" s="637">
        <f>2*0.3</f>
        <v>0.6</v>
      </c>
      <c r="BS38" s="637">
        <f t="shared" si="10"/>
        <v>5.2</v>
      </c>
      <c r="BT38" s="631"/>
      <c r="BU38" s="631"/>
      <c r="BV38" s="945"/>
      <c r="BW38" s="945"/>
      <c r="BX38" s="945"/>
      <c r="BY38" s="631"/>
      <c r="BZ38" s="631"/>
      <c r="CA38" s="631"/>
      <c r="CB38" s="631"/>
      <c r="CC38" s="631"/>
      <c r="CD38" s="951"/>
      <c r="CE38" s="954"/>
      <c r="CF38" s="951"/>
      <c r="CG38" s="957"/>
      <c r="CH38" s="306"/>
      <c r="CI38" s="310">
        <f>0.3*2+0.1*AW38</f>
        <v>3.0000000000000004</v>
      </c>
      <c r="CJ38" s="306"/>
      <c r="CK38" s="310"/>
      <c r="CL38" s="117" t="s">
        <v>400</v>
      </c>
      <c r="CM38" s="306"/>
      <c r="CN38" s="306"/>
      <c r="CO38" s="306"/>
      <c r="CP38" s="306"/>
      <c r="CQ38" s="306"/>
      <c r="CR38" s="306"/>
      <c r="CS38" s="306"/>
      <c r="CT38" s="306"/>
      <c r="CU38" s="306"/>
      <c r="CV38" s="306"/>
      <c r="CW38" s="306"/>
      <c r="CX38" s="306"/>
      <c r="CY38" s="306"/>
      <c r="CZ38" s="306"/>
      <c r="DA38" s="306"/>
    </row>
    <row r="39" spans="1:105" s="641" customFormat="1" ht="15" customHeight="1" thickBot="1">
      <c r="A39" s="938"/>
      <c r="B39" s="940"/>
      <c r="C39" s="642" t="s">
        <v>402</v>
      </c>
      <c r="D39" s="631" t="s">
        <v>389</v>
      </c>
      <c r="E39" s="643">
        <v>4</v>
      </c>
      <c r="F39" s="643">
        <v>4</v>
      </c>
      <c r="G39" s="643">
        <v>4</v>
      </c>
      <c r="H39" s="643">
        <v>4</v>
      </c>
      <c r="I39" s="643">
        <v>4</v>
      </c>
      <c r="J39" s="643">
        <v>4</v>
      </c>
      <c r="K39" s="643">
        <v>4</v>
      </c>
      <c r="L39" s="643">
        <v>4</v>
      </c>
      <c r="M39" s="643">
        <v>4</v>
      </c>
      <c r="N39" s="643">
        <v>4</v>
      </c>
      <c r="O39" s="643">
        <v>4</v>
      </c>
      <c r="P39" s="643">
        <v>1</v>
      </c>
      <c r="Q39" s="643"/>
      <c r="R39" s="643"/>
      <c r="S39" s="643"/>
      <c r="T39" s="643"/>
      <c r="U39" s="643"/>
      <c r="V39" s="643"/>
      <c r="W39" s="643"/>
      <c r="X39" s="644"/>
      <c r="Y39" s="631"/>
      <c r="Z39" s="631"/>
      <c r="AA39" s="631"/>
      <c r="AB39" s="631"/>
      <c r="AC39" s="631"/>
      <c r="AD39" s="631"/>
      <c r="AE39" s="631"/>
      <c r="AF39" s="631"/>
      <c r="AG39" s="631"/>
      <c r="AH39" s="631"/>
      <c r="AI39" s="631"/>
      <c r="AJ39" s="631"/>
      <c r="AK39" s="631"/>
      <c r="AL39" s="631"/>
      <c r="AM39" s="631"/>
      <c r="AN39" s="631"/>
      <c r="AO39" s="631"/>
      <c r="AP39" s="631"/>
      <c r="AQ39" s="631"/>
      <c r="AR39" s="631"/>
      <c r="AS39" s="631"/>
      <c r="AT39" s="631"/>
      <c r="AU39" s="943"/>
      <c r="AV39" s="631">
        <f>VLOOKUP(D39,'[1]DANH SACH H'!$A$1:$C$11,2,0)</f>
        <v>15</v>
      </c>
      <c r="AW39" s="631">
        <f>VLOOKUP(D39,'[1]DANH SACH H'!$A$1:$C$11,3,0)</f>
        <v>15</v>
      </c>
      <c r="AX39" s="631">
        <v>39</v>
      </c>
      <c r="AY39" s="631">
        <v>6</v>
      </c>
      <c r="AZ39" s="631"/>
      <c r="BA39" s="631">
        <f t="shared" si="7"/>
        <v>0.8</v>
      </c>
      <c r="BB39" s="631">
        <f t="shared" si="8"/>
        <v>1</v>
      </c>
      <c r="BC39" s="631">
        <f t="shared" si="9"/>
        <v>37.2</v>
      </c>
      <c r="BD39" s="631"/>
      <c r="BE39" s="631"/>
      <c r="BF39" s="631"/>
      <c r="BG39" s="631"/>
      <c r="BH39" s="631"/>
      <c r="BI39" s="631"/>
      <c r="BJ39" s="630">
        <f t="shared" si="11"/>
        <v>37.2</v>
      </c>
      <c r="BK39" s="631"/>
      <c r="BL39" s="631"/>
      <c r="BM39" s="626"/>
      <c r="BN39" s="945"/>
      <c r="BO39" s="636"/>
      <c r="BP39" s="948"/>
      <c r="BQ39" s="637">
        <f>1*1</f>
        <v>1</v>
      </c>
      <c r="BR39" s="637">
        <f>2*0.3</f>
        <v>0.6</v>
      </c>
      <c r="BS39" s="637">
        <f t="shared" si="10"/>
        <v>3</v>
      </c>
      <c r="BT39" s="631"/>
      <c r="BU39" s="631"/>
      <c r="BV39" s="945"/>
      <c r="BW39" s="945"/>
      <c r="BX39" s="945"/>
      <c r="BY39" s="631"/>
      <c r="BZ39" s="631"/>
      <c r="CA39" s="631"/>
      <c r="CB39" s="631"/>
      <c r="CC39" s="631"/>
      <c r="CD39" s="951"/>
      <c r="CE39" s="954"/>
      <c r="CF39" s="951"/>
      <c r="CG39" s="957"/>
      <c r="CH39" s="306"/>
      <c r="CI39" s="310">
        <f>0.3*2+0.1*AW39</f>
        <v>2.1</v>
      </c>
      <c r="CJ39" s="306"/>
      <c r="CK39" s="310"/>
      <c r="CL39" s="117" t="s">
        <v>400</v>
      </c>
      <c r="CM39" s="306"/>
      <c r="CN39" s="306"/>
      <c r="CO39" s="306"/>
      <c r="CP39" s="306"/>
      <c r="CQ39" s="306"/>
      <c r="CR39" s="306"/>
      <c r="CS39" s="306"/>
      <c r="CT39" s="306"/>
      <c r="CU39" s="306"/>
      <c r="CV39" s="306"/>
      <c r="CW39" s="306"/>
      <c r="CX39" s="306"/>
      <c r="CY39" s="306"/>
      <c r="CZ39" s="306"/>
      <c r="DA39" s="306"/>
    </row>
    <row r="40" spans="1:105" s="641" customFormat="1" ht="15.75" customHeight="1">
      <c r="A40" s="938"/>
      <c r="B40" s="940"/>
      <c r="C40" s="645" t="s">
        <v>403</v>
      </c>
      <c r="D40" s="643" t="s">
        <v>389</v>
      </c>
      <c r="E40" s="643"/>
      <c r="F40" s="643"/>
      <c r="G40" s="643"/>
      <c r="H40" s="643"/>
      <c r="I40" s="643"/>
      <c r="J40" s="643"/>
      <c r="K40" s="643"/>
      <c r="L40" s="643"/>
      <c r="M40" s="643"/>
      <c r="N40" s="643"/>
      <c r="O40" s="643"/>
      <c r="P40" s="643"/>
      <c r="Q40" s="643">
        <v>4</v>
      </c>
      <c r="R40" s="643">
        <v>4</v>
      </c>
      <c r="S40" s="643">
        <v>4</v>
      </c>
      <c r="T40" s="643">
        <v>4</v>
      </c>
      <c r="U40" s="643">
        <v>4</v>
      </c>
      <c r="V40" s="643">
        <v>4</v>
      </c>
      <c r="W40" s="643">
        <v>4</v>
      </c>
      <c r="X40" s="646">
        <v>2</v>
      </c>
      <c r="Y40" s="643"/>
      <c r="Z40" s="643"/>
      <c r="AA40" s="643"/>
      <c r="AB40" s="643"/>
      <c r="AC40" s="643"/>
      <c r="AD40" s="643"/>
      <c r="AE40" s="643"/>
      <c r="AF40" s="643"/>
      <c r="AG40" s="643"/>
      <c r="AH40" s="643"/>
      <c r="AI40" s="643"/>
      <c r="AJ40" s="643"/>
      <c r="AK40" s="643"/>
      <c r="AL40" s="643"/>
      <c r="AM40" s="643"/>
      <c r="AN40" s="643"/>
      <c r="AO40" s="643"/>
      <c r="AP40" s="643"/>
      <c r="AQ40" s="643"/>
      <c r="AR40" s="643"/>
      <c r="AS40" s="643"/>
      <c r="AT40" s="643"/>
      <c r="AU40" s="943"/>
      <c r="AV40" s="631">
        <f>VLOOKUP(D40,'[1]DANH SACH H'!$A$1:$C$11,2,0)</f>
        <v>15</v>
      </c>
      <c r="AW40" s="631">
        <f>VLOOKUP(D40,'[1]DANH SACH H'!$A$1:$C$11,3,0)</f>
        <v>15</v>
      </c>
      <c r="AX40" s="631">
        <v>25</v>
      </c>
      <c r="AY40" s="631">
        <v>5</v>
      </c>
      <c r="AZ40" s="631"/>
      <c r="BA40" s="631">
        <f t="shared" si="7"/>
        <v>0.8</v>
      </c>
      <c r="BB40" s="631">
        <f t="shared" si="8"/>
        <v>1</v>
      </c>
      <c r="BC40" s="626">
        <f t="shared" si="9"/>
        <v>25</v>
      </c>
      <c r="BD40" s="631"/>
      <c r="BE40" s="631"/>
      <c r="BF40" s="631"/>
      <c r="BG40" s="631"/>
      <c r="BH40" s="631"/>
      <c r="BI40" s="631"/>
      <c r="BJ40" s="630">
        <f t="shared" si="11"/>
        <v>25</v>
      </c>
      <c r="BK40" s="631"/>
      <c r="BL40" s="631"/>
      <c r="BM40" s="626"/>
      <c r="BN40" s="945"/>
      <c r="BO40" s="636"/>
      <c r="BP40" s="948"/>
      <c r="BQ40" s="637">
        <f>1*1</f>
        <v>1</v>
      </c>
      <c r="BR40" s="637">
        <f>2*0.3</f>
        <v>0.6</v>
      </c>
      <c r="BS40" s="637">
        <f t="shared" si="10"/>
        <v>3</v>
      </c>
      <c r="BT40" s="631"/>
      <c r="BU40" s="631"/>
      <c r="BV40" s="945"/>
      <c r="BW40" s="945"/>
      <c r="BX40" s="945"/>
      <c r="BY40" s="631"/>
      <c r="BZ40" s="631"/>
      <c r="CA40" s="631"/>
      <c r="CB40" s="631"/>
      <c r="CC40" s="631"/>
      <c r="CD40" s="951"/>
      <c r="CE40" s="954"/>
      <c r="CF40" s="951"/>
      <c r="CG40" s="957"/>
      <c r="CH40" s="306"/>
      <c r="CI40" s="310">
        <f>0.3*2+0.1*AW40</f>
        <v>2.1</v>
      </c>
      <c r="CJ40" s="306"/>
      <c r="CK40" s="310"/>
      <c r="CL40" s="117" t="s">
        <v>400</v>
      </c>
      <c r="CM40" s="306"/>
      <c r="CN40" s="306"/>
      <c r="CO40" s="306"/>
      <c r="CP40" s="306"/>
      <c r="CQ40" s="306"/>
      <c r="CR40" s="306"/>
      <c r="CS40" s="306"/>
      <c r="CT40" s="306"/>
      <c r="CU40" s="306"/>
      <c r="CV40" s="306"/>
      <c r="CW40" s="306"/>
      <c r="CX40" s="306"/>
      <c r="CY40" s="306"/>
      <c r="CZ40" s="306"/>
      <c r="DA40" s="306"/>
    </row>
    <row r="41" spans="1:105" s="641" customFormat="1" ht="19.5" customHeight="1">
      <c r="A41" s="938"/>
      <c r="B41" s="940"/>
      <c r="C41" s="647" t="s">
        <v>404</v>
      </c>
      <c r="D41" s="631" t="s">
        <v>389</v>
      </c>
      <c r="E41" s="631"/>
      <c r="F41" s="631"/>
      <c r="G41" s="631"/>
      <c r="H41" s="631"/>
      <c r="I41" s="631"/>
      <c r="J41" s="631"/>
      <c r="K41" s="631"/>
      <c r="L41" s="631"/>
      <c r="M41" s="631"/>
      <c r="N41" s="631"/>
      <c r="O41" s="631"/>
      <c r="P41" s="631"/>
      <c r="Q41" s="631"/>
      <c r="R41" s="631"/>
      <c r="S41" s="631"/>
      <c r="T41" s="631"/>
      <c r="U41" s="631"/>
      <c r="V41" s="631"/>
      <c r="W41" s="631"/>
      <c r="X41" s="644"/>
      <c r="Y41" s="631"/>
      <c r="Z41" s="639">
        <v>24</v>
      </c>
      <c r="AA41" s="639">
        <v>24</v>
      </c>
      <c r="AB41" s="639">
        <v>24</v>
      </c>
      <c r="AC41" s="639">
        <v>24</v>
      </c>
      <c r="AD41" s="639">
        <v>24</v>
      </c>
      <c r="AE41" s="639">
        <v>24</v>
      </c>
      <c r="AF41" s="639">
        <v>24</v>
      </c>
      <c r="AG41" s="639">
        <v>24</v>
      </c>
      <c r="AH41" s="639">
        <v>24</v>
      </c>
      <c r="AI41" s="639">
        <v>24</v>
      </c>
      <c r="AJ41" s="639">
        <v>20</v>
      </c>
      <c r="AK41" s="639"/>
      <c r="AL41" s="631"/>
      <c r="AM41" s="631"/>
      <c r="AN41" s="631"/>
      <c r="AO41" s="631"/>
      <c r="AP41" s="631"/>
      <c r="AQ41" s="631"/>
      <c r="AR41" s="631"/>
      <c r="AS41" s="631"/>
      <c r="AT41" s="631"/>
      <c r="AU41" s="943"/>
      <c r="AV41" s="631">
        <f>VLOOKUP(D41,'[1]DANH SACH H'!$A$1:$C$11,2,0)</f>
        <v>15</v>
      </c>
      <c r="AW41" s="631">
        <f>VLOOKUP(D41,'[1]DANH SACH H'!$A$1:$C$11,3,0)</f>
        <v>15</v>
      </c>
      <c r="AX41" s="631"/>
      <c r="AY41" s="631"/>
      <c r="AZ41" s="631"/>
      <c r="BA41" s="631"/>
      <c r="BB41" s="631"/>
      <c r="BC41" s="631"/>
      <c r="BD41" s="631">
        <v>45</v>
      </c>
      <c r="BE41" s="631">
        <v>215</v>
      </c>
      <c r="BF41" s="631"/>
      <c r="BG41" s="648">
        <f>IF(AW41&lt;25,0.8,IF(AND(AW41&gt;=25,AW41&lt;=35),1,IF(AND(AW41&gt;=36,AW41&lt;=50),1.2,1.3)))</f>
        <v>0.8</v>
      </c>
      <c r="BH41" s="648">
        <f>IF(AW41&lt;15,0.8,IF(AND(AW41&gt;=15,AW41&lt;=18),1,IF(AND(AW41&gt;=19,AW41&lt;=25),1.2,1.3)))</f>
        <v>1</v>
      </c>
      <c r="BI41" s="631">
        <f>(BD41*BG41+BE41*BH41)+BF41/8*2.5+SUM(BD41:BE41)*0.1</f>
        <v>277</v>
      </c>
      <c r="BJ41" s="630">
        <f t="shared" si="11"/>
        <v>277</v>
      </c>
      <c r="BK41" s="631"/>
      <c r="BL41" s="631"/>
      <c r="BM41" s="626"/>
      <c r="BN41" s="945"/>
      <c r="BO41" s="636"/>
      <c r="BP41" s="948"/>
      <c r="BQ41" s="631">
        <f>1*0.5</f>
        <v>0.5</v>
      </c>
      <c r="BR41" s="631">
        <f>8*0.3</f>
        <v>2.4</v>
      </c>
      <c r="BS41" s="631">
        <f>0.2*AW41</f>
        <v>3</v>
      </c>
      <c r="BT41" s="631"/>
      <c r="BU41" s="631"/>
      <c r="BV41" s="945"/>
      <c r="BW41" s="945"/>
      <c r="BX41" s="945"/>
      <c r="BY41" s="631"/>
      <c r="BZ41" s="631"/>
      <c r="CA41" s="631"/>
      <c r="CB41" s="631"/>
      <c r="CC41" s="631"/>
      <c r="CD41" s="951"/>
      <c r="CE41" s="954"/>
      <c r="CF41" s="951"/>
      <c r="CG41" s="957"/>
      <c r="CH41" s="306"/>
      <c r="CI41" s="310"/>
      <c r="CJ41" s="306"/>
      <c r="CK41" s="310"/>
      <c r="CL41" s="520"/>
      <c r="CM41" s="306"/>
      <c r="CN41" s="311">
        <f>SUM(BR41:BS41)</f>
        <v>5.4</v>
      </c>
      <c r="CO41" s="306"/>
      <c r="CP41" s="306" t="s">
        <v>405</v>
      </c>
      <c r="CQ41" s="306"/>
      <c r="CR41" s="306"/>
      <c r="CS41" s="306"/>
      <c r="CT41" s="306"/>
      <c r="CU41" s="306"/>
      <c r="CV41" s="306"/>
      <c r="CW41" s="306"/>
      <c r="CX41" s="306"/>
      <c r="CY41" s="306"/>
      <c r="CZ41" s="306"/>
      <c r="DA41" s="306"/>
    </row>
    <row r="42" spans="1:105" s="641" customFormat="1" ht="15.75" customHeight="1">
      <c r="A42" s="938"/>
      <c r="B42" s="940"/>
      <c r="C42" s="648" t="s">
        <v>406</v>
      </c>
      <c r="D42" s="631" t="s">
        <v>149</v>
      </c>
      <c r="E42" s="626"/>
      <c r="F42" s="626"/>
      <c r="G42" s="626"/>
      <c r="H42" s="626"/>
      <c r="I42" s="626"/>
      <c r="J42" s="626"/>
      <c r="K42" s="626"/>
      <c r="L42" s="626"/>
      <c r="M42" s="626"/>
      <c r="N42" s="626"/>
      <c r="O42" s="626"/>
      <c r="P42" s="626"/>
      <c r="Q42" s="626"/>
      <c r="R42" s="626"/>
      <c r="S42" s="626"/>
      <c r="T42" s="626"/>
      <c r="U42" s="626"/>
      <c r="V42" s="626"/>
      <c r="W42" s="626"/>
      <c r="X42" s="649"/>
      <c r="Y42" s="626"/>
      <c r="Z42" s="650"/>
      <c r="AA42" s="650"/>
      <c r="AB42" s="650"/>
      <c r="AC42" s="650"/>
      <c r="AD42" s="650"/>
      <c r="AE42" s="650"/>
      <c r="AF42" s="650"/>
      <c r="AG42" s="650"/>
      <c r="AH42" s="650"/>
      <c r="AI42" s="650">
        <v>4</v>
      </c>
      <c r="AJ42" s="650">
        <v>4</v>
      </c>
      <c r="AK42" s="650">
        <v>4</v>
      </c>
      <c r="AL42" s="650">
        <v>4</v>
      </c>
      <c r="AM42" s="650">
        <v>4</v>
      </c>
      <c r="AN42" s="650">
        <v>4</v>
      </c>
      <c r="AO42" s="650">
        <v>4</v>
      </c>
      <c r="AP42" s="650">
        <v>4</v>
      </c>
      <c r="AQ42" s="650">
        <v>4</v>
      </c>
      <c r="AR42" s="650">
        <v>4</v>
      </c>
      <c r="AS42" s="650">
        <v>4</v>
      </c>
      <c r="AT42" s="650">
        <v>1</v>
      </c>
      <c r="AU42" s="943"/>
      <c r="AV42" s="631">
        <f>VLOOKUP(D42,'[1]DANH SACH H'!$A$1:$C$11,2,0)</f>
        <v>32</v>
      </c>
      <c r="AW42" s="631">
        <f>VLOOKUP(D42,'[1]DANH SACH H'!$A$1:$C$11,3,0)</f>
        <v>30</v>
      </c>
      <c r="AX42" s="631"/>
      <c r="AY42" s="631"/>
      <c r="AZ42" s="631"/>
      <c r="BA42" s="631"/>
      <c r="BB42" s="631"/>
      <c r="BC42" s="631"/>
      <c r="BD42" s="631">
        <v>34</v>
      </c>
      <c r="BE42" s="631">
        <v>11</v>
      </c>
      <c r="BF42" s="631"/>
      <c r="BG42" s="648">
        <f>IF(AW42&lt;25,0.8,IF(AND(AW42&gt;=25,AW42&lt;=35),1,IF(AND(AW42&gt;=36,AW42&lt;=50),1.2,1.3)))</f>
        <v>1</v>
      </c>
      <c r="BH42" s="648">
        <f>IF(AW42&lt;15,0.8,IF(AND(AW42&gt;=15,AW42&lt;=18),1,IF(AND(AW42&gt;=19,AW42&lt;=25),1.2,1.3)))</f>
        <v>1.3</v>
      </c>
      <c r="BI42" s="631">
        <f>(BD42*BG42+BE42*BH42)+BF42/8*2.5</f>
        <v>48.3</v>
      </c>
      <c r="BJ42" s="630">
        <f t="shared" si="11"/>
        <v>48.3</v>
      </c>
      <c r="BK42" s="631"/>
      <c r="BL42" s="631"/>
      <c r="BM42" s="626"/>
      <c r="BN42" s="945"/>
      <c r="BO42" s="636"/>
      <c r="BP42" s="948"/>
      <c r="BQ42" s="637">
        <f>1*1</f>
        <v>1</v>
      </c>
      <c r="BR42" s="637">
        <f>2*0.3</f>
        <v>0.6</v>
      </c>
      <c r="BS42" s="637">
        <f>0.1*AW42</f>
        <v>3</v>
      </c>
      <c r="BT42" s="631"/>
      <c r="BU42" s="631"/>
      <c r="BV42" s="945"/>
      <c r="BW42" s="945"/>
      <c r="BX42" s="945"/>
      <c r="BY42" s="631"/>
      <c r="BZ42" s="631"/>
      <c r="CA42" s="631"/>
      <c r="CB42" s="631"/>
      <c r="CC42" s="631"/>
      <c r="CD42" s="951"/>
      <c r="CE42" s="954"/>
      <c r="CF42" s="951"/>
      <c r="CG42" s="957"/>
      <c r="CH42" s="306"/>
      <c r="CI42" s="310"/>
      <c r="CJ42" s="306"/>
      <c r="CK42" s="310"/>
      <c r="CL42" s="520"/>
      <c r="CM42" s="311"/>
      <c r="CN42" s="311">
        <f>SUM(BR42:BS42)</f>
        <v>3.6</v>
      </c>
      <c r="CO42" s="306"/>
      <c r="CP42" s="306" t="s">
        <v>405</v>
      </c>
      <c r="CQ42" s="306"/>
      <c r="CR42" s="306"/>
      <c r="CS42" s="306"/>
      <c r="CT42" s="306"/>
      <c r="CU42" s="306"/>
      <c r="CV42" s="306"/>
      <c r="CW42" s="306"/>
      <c r="CX42" s="306"/>
      <c r="CY42" s="306"/>
      <c r="CZ42" s="306"/>
      <c r="DA42" s="306"/>
    </row>
    <row r="43" spans="1:94" s="306" customFormat="1" ht="15.75" customHeight="1">
      <c r="A43" s="938"/>
      <c r="B43" s="940"/>
      <c r="C43" s="648" t="s">
        <v>407</v>
      </c>
      <c r="D43" s="631" t="s">
        <v>149</v>
      </c>
      <c r="E43" s="626"/>
      <c r="F43" s="626"/>
      <c r="G43" s="626"/>
      <c r="H43" s="626"/>
      <c r="I43" s="626"/>
      <c r="J43" s="626"/>
      <c r="K43" s="626"/>
      <c r="L43" s="626"/>
      <c r="M43" s="626"/>
      <c r="N43" s="626"/>
      <c r="O43" s="626"/>
      <c r="P43" s="626"/>
      <c r="Q43" s="626"/>
      <c r="R43" s="626"/>
      <c r="S43" s="626"/>
      <c r="T43" s="626"/>
      <c r="U43" s="626"/>
      <c r="V43" s="626"/>
      <c r="W43" s="626"/>
      <c r="X43" s="649"/>
      <c r="Y43" s="626"/>
      <c r="Z43" s="650"/>
      <c r="AA43" s="650"/>
      <c r="AB43" s="650"/>
      <c r="AC43" s="650"/>
      <c r="AD43" s="650"/>
      <c r="AE43" s="650"/>
      <c r="AF43" s="650"/>
      <c r="AG43" s="650"/>
      <c r="AH43" s="650"/>
      <c r="AI43" s="650"/>
      <c r="AJ43" s="650"/>
      <c r="AK43" s="650">
        <v>4</v>
      </c>
      <c r="AL43" s="650">
        <v>4</v>
      </c>
      <c r="AM43" s="650">
        <v>4</v>
      </c>
      <c r="AN43" s="650">
        <v>4</v>
      </c>
      <c r="AO43" s="650">
        <v>4</v>
      </c>
      <c r="AP43" s="650">
        <v>4</v>
      </c>
      <c r="AQ43" s="650">
        <v>4</v>
      </c>
      <c r="AR43" s="650">
        <v>2</v>
      </c>
      <c r="AS43" s="650"/>
      <c r="AT43" s="650"/>
      <c r="AU43" s="943"/>
      <c r="AV43" s="631">
        <f>VLOOKUP(D43,'[1]DANH SACH H'!$A$1:$C$11,2,0)</f>
        <v>32</v>
      </c>
      <c r="AW43" s="626">
        <f>VLOOKUP(D43,'[1]DANH SACH H'!$A$1:$C$11,3,0)</f>
        <v>30</v>
      </c>
      <c r="AX43" s="631"/>
      <c r="AY43" s="631"/>
      <c r="AZ43" s="631"/>
      <c r="BA43" s="631"/>
      <c r="BB43" s="631"/>
      <c r="BC43" s="631"/>
      <c r="BD43" s="631">
        <v>10</v>
      </c>
      <c r="BE43" s="631">
        <v>20</v>
      </c>
      <c r="BF43" s="631"/>
      <c r="BG43" s="648">
        <f>IF(AW43&lt;25,0.8,IF(AND(AW43&gt;=25,AW43&lt;=35),1,IF(AND(AW43&gt;=36,AW43&lt;=50),1.2,1.3)))</f>
        <v>1</v>
      </c>
      <c r="BH43" s="648">
        <f>IF(AW43&lt;15,0.8,IF(AND(AW43&gt;=15,AW43&lt;=18),1,IF(AND(AW43&gt;=19,AW43&lt;=25),1.2,1.3)))</f>
        <v>1.3</v>
      </c>
      <c r="BI43" s="631">
        <f>(BD43*BG43+BE43*BH43)+BF43/8*2.5+SUM(BD43:BE43)*0.1</f>
        <v>39</v>
      </c>
      <c r="BJ43" s="630">
        <f t="shared" si="11"/>
        <v>39</v>
      </c>
      <c r="BK43" s="631"/>
      <c r="BL43" s="631"/>
      <c r="BM43" s="626"/>
      <c r="BN43" s="945"/>
      <c r="BO43" s="636"/>
      <c r="BP43" s="948"/>
      <c r="BQ43" s="637">
        <f>1*1</f>
        <v>1</v>
      </c>
      <c r="BR43" s="637">
        <f>2*0.3</f>
        <v>0.6</v>
      </c>
      <c r="BS43" s="637">
        <f>0.1*AW43</f>
        <v>3</v>
      </c>
      <c r="BT43" s="631"/>
      <c r="BU43" s="631"/>
      <c r="BV43" s="945"/>
      <c r="BW43" s="945"/>
      <c r="BX43" s="945"/>
      <c r="BY43" s="631"/>
      <c r="BZ43" s="631"/>
      <c r="CA43" s="631"/>
      <c r="CB43" s="631"/>
      <c r="CC43" s="631"/>
      <c r="CD43" s="951"/>
      <c r="CE43" s="954"/>
      <c r="CF43" s="951"/>
      <c r="CG43" s="957"/>
      <c r="CI43" s="310"/>
      <c r="CK43" s="310"/>
      <c r="CL43" s="520"/>
      <c r="CM43" s="311"/>
      <c r="CN43" s="311">
        <f>SUM(BR43:BS43)</f>
        <v>3.6</v>
      </c>
      <c r="CP43" s="306" t="s">
        <v>405</v>
      </c>
    </row>
    <row r="44" spans="1:90" s="306" customFormat="1" ht="15.75" customHeight="1">
      <c r="A44" s="938"/>
      <c r="B44" s="940"/>
      <c r="C44" s="638" t="s">
        <v>352</v>
      </c>
      <c r="D44" s="631" t="s">
        <v>245</v>
      </c>
      <c r="E44" s="626"/>
      <c r="F44" s="626"/>
      <c r="G44" s="626"/>
      <c r="H44" s="626"/>
      <c r="I44" s="626"/>
      <c r="J44" s="626"/>
      <c r="K44" s="626"/>
      <c r="L44" s="626"/>
      <c r="M44" s="626"/>
      <c r="N44" s="626"/>
      <c r="O44" s="626"/>
      <c r="P44" s="626"/>
      <c r="Q44" s="626"/>
      <c r="R44" s="626"/>
      <c r="S44" s="626"/>
      <c r="T44" s="626"/>
      <c r="U44" s="626"/>
      <c r="V44" s="626"/>
      <c r="W44" s="626"/>
      <c r="X44" s="649"/>
      <c r="Y44" s="626"/>
      <c r="Z44" s="650">
        <v>4</v>
      </c>
      <c r="AA44" s="650">
        <v>4</v>
      </c>
      <c r="AB44" s="650">
        <v>4</v>
      </c>
      <c r="AC44" s="650">
        <v>4</v>
      </c>
      <c r="AD44" s="650">
        <v>4</v>
      </c>
      <c r="AE44" s="650">
        <v>4</v>
      </c>
      <c r="AF44" s="650">
        <v>4</v>
      </c>
      <c r="AG44" s="650">
        <v>4</v>
      </c>
      <c r="AH44" s="650">
        <v>4</v>
      </c>
      <c r="AI44" s="650">
        <v>4</v>
      </c>
      <c r="AJ44" s="650">
        <v>4</v>
      </c>
      <c r="AK44" s="650">
        <v>1</v>
      </c>
      <c r="AL44" s="650"/>
      <c r="AM44" s="650"/>
      <c r="AN44" s="650"/>
      <c r="AO44" s="631"/>
      <c r="AP44" s="631"/>
      <c r="AQ44" s="631"/>
      <c r="AR44" s="631"/>
      <c r="AS44" s="631"/>
      <c r="AT44" s="631"/>
      <c r="AU44" s="943"/>
      <c r="AV44" s="631">
        <f>VLOOKUP(D44,'[1]DANH SACH H'!$A$1:$C$11,2,0)</f>
        <v>20</v>
      </c>
      <c r="AW44" s="631">
        <f>VLOOKUP(D44,'[1]DANH SACH H'!$A$1:$C$11,3,0)</f>
        <v>16</v>
      </c>
      <c r="AX44" s="631"/>
      <c r="AY44" s="631"/>
      <c r="AZ44" s="631"/>
      <c r="BA44" s="631"/>
      <c r="BB44" s="631"/>
      <c r="BC44" s="631"/>
      <c r="BD44" s="631">
        <v>39</v>
      </c>
      <c r="BE44" s="631">
        <v>6</v>
      </c>
      <c r="BF44" s="631"/>
      <c r="BG44" s="648">
        <f>IF(AW44&lt;25,0.8,IF(AND(AW44&gt;=25,AW44&lt;=35),1,IF(AND(AW44&gt;=36,AW44&lt;=50),1.2,1.3)))</f>
        <v>0.8</v>
      </c>
      <c r="BH44" s="648">
        <f>IF(AW44&lt;15,0.8,IF(AND(AW44&gt;=15,AW44&lt;=18),1,IF(AND(AW44&gt;=19,AW44&lt;=25),1.2,1.3)))</f>
        <v>1</v>
      </c>
      <c r="BI44" s="631">
        <f>(BD44*BG44+BE44*BH44)+BF44/8*2.5</f>
        <v>37.2</v>
      </c>
      <c r="BJ44" s="630">
        <f t="shared" si="11"/>
        <v>37.2</v>
      </c>
      <c r="BK44" s="631"/>
      <c r="BL44" s="631"/>
      <c r="BM44" s="626"/>
      <c r="BN44" s="945"/>
      <c r="BO44" s="636"/>
      <c r="BP44" s="948"/>
      <c r="BQ44" s="637">
        <f>1*1</f>
        <v>1</v>
      </c>
      <c r="BR44" s="637">
        <f>2*0.3</f>
        <v>0.6</v>
      </c>
      <c r="BS44" s="637">
        <f>0.1*AW44</f>
        <v>1.6</v>
      </c>
      <c r="BT44" s="631"/>
      <c r="BU44" s="631"/>
      <c r="BV44" s="945"/>
      <c r="BW44" s="945"/>
      <c r="BX44" s="945"/>
      <c r="BY44" s="631"/>
      <c r="BZ44" s="631"/>
      <c r="CA44" s="631"/>
      <c r="CB44" s="631"/>
      <c r="CC44" s="631"/>
      <c r="CD44" s="951"/>
      <c r="CE44" s="954"/>
      <c r="CF44" s="951"/>
      <c r="CG44" s="957"/>
      <c r="CI44" s="310"/>
      <c r="CK44" s="310"/>
      <c r="CL44" s="520"/>
    </row>
    <row r="45" spans="1:90" s="306" customFormat="1" ht="15.75" customHeight="1" thickBot="1">
      <c r="A45" s="938"/>
      <c r="B45" s="940"/>
      <c r="C45" s="638" t="s">
        <v>408</v>
      </c>
      <c r="D45" s="631" t="s">
        <v>245</v>
      </c>
      <c r="E45" s="626"/>
      <c r="F45" s="626"/>
      <c r="G45" s="626"/>
      <c r="H45" s="626"/>
      <c r="I45" s="626"/>
      <c r="J45" s="626"/>
      <c r="K45" s="626"/>
      <c r="L45" s="626"/>
      <c r="M45" s="626"/>
      <c r="N45" s="626"/>
      <c r="O45" s="626"/>
      <c r="P45" s="626"/>
      <c r="Q45" s="626"/>
      <c r="R45" s="626"/>
      <c r="S45" s="626"/>
      <c r="T45" s="626"/>
      <c r="U45" s="626"/>
      <c r="V45" s="626"/>
      <c r="W45" s="626"/>
      <c r="X45" s="649"/>
      <c r="Y45" s="626"/>
      <c r="Z45" s="650">
        <v>4</v>
      </c>
      <c r="AA45" s="650">
        <v>4</v>
      </c>
      <c r="AB45" s="650">
        <v>4</v>
      </c>
      <c r="AC45" s="650">
        <v>4</v>
      </c>
      <c r="AD45" s="650">
        <v>4</v>
      </c>
      <c r="AE45" s="650">
        <v>4</v>
      </c>
      <c r="AF45" s="650">
        <v>4</v>
      </c>
      <c r="AG45" s="650">
        <v>4</v>
      </c>
      <c r="AH45" s="650">
        <v>4</v>
      </c>
      <c r="AI45" s="650">
        <v>4</v>
      </c>
      <c r="AJ45" s="650">
        <v>4</v>
      </c>
      <c r="AK45" s="650">
        <v>4</v>
      </c>
      <c r="AL45" s="650">
        <v>4</v>
      </c>
      <c r="AM45" s="650">
        <v>4</v>
      </c>
      <c r="AN45" s="650">
        <v>4</v>
      </c>
      <c r="AO45" s="631"/>
      <c r="AP45" s="631"/>
      <c r="AQ45" s="631"/>
      <c r="AR45" s="631"/>
      <c r="AS45" s="631"/>
      <c r="AT45" s="631"/>
      <c r="AU45" s="944"/>
      <c r="AV45" s="626">
        <f>VLOOKUP(D45,'[1]DANH SACH H'!$A$1:$C$11,2,0)</f>
        <v>20</v>
      </c>
      <c r="AW45" s="626">
        <f>VLOOKUP(D45,'[1]DANH SACH H'!$A$1:$C$11,3,0)</f>
        <v>16</v>
      </c>
      <c r="AX45" s="626"/>
      <c r="AY45" s="626"/>
      <c r="AZ45" s="626"/>
      <c r="BA45" s="626"/>
      <c r="BB45" s="626"/>
      <c r="BC45" s="631"/>
      <c r="BD45" s="631">
        <v>39</v>
      </c>
      <c r="BE45" s="631">
        <v>21</v>
      </c>
      <c r="BF45" s="631"/>
      <c r="BG45" s="648">
        <f>IF(AW45&lt;25,0.8,IF(AND(AW45&gt;=25,AW45&lt;=35),1,IF(AND(AW45&gt;=36,AW45&lt;=50),1.2,1.3)))</f>
        <v>0.8</v>
      </c>
      <c r="BH45" s="648">
        <f>IF(AW45&lt;15,0.8,IF(AND(AW45&gt;=15,AW45&lt;=18),1,IF(AND(AW45&gt;=19,AW45&lt;=25),1.2,1.3)))</f>
        <v>1</v>
      </c>
      <c r="BI45" s="631">
        <f>(BD45*BG45+BE45*BH45)+BF45/8*2.5</f>
        <v>52.2</v>
      </c>
      <c r="BJ45" s="630">
        <f t="shared" si="11"/>
        <v>52.2</v>
      </c>
      <c r="BK45" s="631"/>
      <c r="BL45" s="631"/>
      <c r="BM45" s="626"/>
      <c r="BN45" s="945"/>
      <c r="BO45" s="636"/>
      <c r="BP45" s="948"/>
      <c r="BQ45" s="637">
        <f>1*1</f>
        <v>1</v>
      </c>
      <c r="BR45" s="637">
        <f>2*0.3</f>
        <v>0.6</v>
      </c>
      <c r="BS45" s="637">
        <f>0.1*AW45</f>
        <v>1.6</v>
      </c>
      <c r="BT45" s="631"/>
      <c r="BU45" s="631"/>
      <c r="BV45" s="945"/>
      <c r="BW45" s="945"/>
      <c r="BX45" s="945"/>
      <c r="BY45" s="631"/>
      <c r="BZ45" s="631"/>
      <c r="CA45" s="631"/>
      <c r="CB45" s="631"/>
      <c r="CC45" s="631"/>
      <c r="CD45" s="951"/>
      <c r="CE45" s="954"/>
      <c r="CF45" s="951"/>
      <c r="CG45" s="957"/>
      <c r="CI45" s="310"/>
      <c r="CK45" s="310"/>
      <c r="CL45" s="520"/>
    </row>
    <row r="46" spans="1:90" s="306" customFormat="1" ht="15.75" customHeight="1" thickBot="1">
      <c r="A46" s="938"/>
      <c r="B46" s="940"/>
      <c r="C46" s="651" t="s">
        <v>143</v>
      </c>
      <c r="D46" s="626"/>
      <c r="E46" s="652"/>
      <c r="F46" s="652"/>
      <c r="G46" s="652"/>
      <c r="H46" s="652"/>
      <c r="I46" s="652"/>
      <c r="J46" s="652"/>
      <c r="K46" s="652"/>
      <c r="L46" s="652"/>
      <c r="M46" s="652"/>
      <c r="N46" s="652"/>
      <c r="O46" s="652"/>
      <c r="P46" s="652"/>
      <c r="Q46" s="652"/>
      <c r="R46" s="652"/>
      <c r="S46" s="652"/>
      <c r="T46" s="652"/>
      <c r="U46" s="652"/>
      <c r="V46" s="652"/>
      <c r="W46" s="649"/>
      <c r="X46" s="649"/>
      <c r="Y46" s="626"/>
      <c r="Z46" s="653"/>
      <c r="AA46" s="653"/>
      <c r="AB46" s="626"/>
      <c r="AC46" s="626"/>
      <c r="AD46" s="626"/>
      <c r="AE46" s="626"/>
      <c r="AF46" s="626"/>
      <c r="AG46" s="626"/>
      <c r="AH46" s="626"/>
      <c r="AI46" s="626"/>
      <c r="AJ46" s="626"/>
      <c r="AK46" s="626"/>
      <c r="AL46" s="626"/>
      <c r="AM46" s="626"/>
      <c r="AN46" s="626"/>
      <c r="AO46" s="626"/>
      <c r="AP46" s="626"/>
      <c r="AQ46" s="626"/>
      <c r="AR46" s="626"/>
      <c r="AS46" s="626"/>
      <c r="AT46" s="626"/>
      <c r="AU46" s="631"/>
      <c r="AV46" s="629"/>
      <c r="AW46" s="629"/>
      <c r="AX46" s="631"/>
      <c r="AY46" s="631"/>
      <c r="AZ46" s="631"/>
      <c r="BA46" s="631"/>
      <c r="BB46" s="631"/>
      <c r="BC46" s="631"/>
      <c r="BD46" s="631"/>
      <c r="BE46" s="631"/>
      <c r="BF46" s="631"/>
      <c r="BG46" s="631"/>
      <c r="BH46" s="631"/>
      <c r="BI46" s="631"/>
      <c r="BJ46" s="631"/>
      <c r="BK46" s="637"/>
      <c r="BL46" s="637"/>
      <c r="BM46" s="631"/>
      <c r="BN46" s="945"/>
      <c r="BO46" s="636"/>
      <c r="BP46" s="948"/>
      <c r="BQ46" s="637"/>
      <c r="BR46" s="637" t="e">
        <f>SUM(CN17:CN19)+SUM(CJ71:CJ74)</f>
        <v>#N/A</v>
      </c>
      <c r="BS46" s="637"/>
      <c r="BT46" s="631"/>
      <c r="BU46" s="631"/>
      <c r="BV46" s="945"/>
      <c r="BW46" s="945"/>
      <c r="BX46" s="945"/>
      <c r="BY46" s="631"/>
      <c r="BZ46" s="631"/>
      <c r="CA46" s="631"/>
      <c r="CB46" s="631"/>
      <c r="CC46" s="631"/>
      <c r="CD46" s="951"/>
      <c r="CE46" s="954"/>
      <c r="CF46" s="951"/>
      <c r="CG46" s="957"/>
      <c r="CI46" s="310"/>
      <c r="CJ46" s="310"/>
      <c r="CK46" s="310"/>
      <c r="CL46" s="310"/>
    </row>
    <row r="47" spans="1:90" s="306" customFormat="1" ht="15.75" customHeight="1" thickBot="1">
      <c r="A47" s="938"/>
      <c r="B47" s="940"/>
      <c r="C47" s="654" t="s">
        <v>128</v>
      </c>
      <c r="D47" s="626" t="s">
        <v>241</v>
      </c>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29">
        <f>VLOOKUP(D47,'[1]DANH SACH H'!$A$1:$C$11,2,0)</f>
        <v>12</v>
      </c>
      <c r="AW47" s="629">
        <f>VLOOKUP(D47,'[1]DANH SACH H'!$A$1:$C$11,3,0)</f>
        <v>10</v>
      </c>
      <c r="AX47" s="631"/>
      <c r="AY47" s="631"/>
      <c r="AZ47" s="631"/>
      <c r="BA47" s="631"/>
      <c r="BB47" s="631"/>
      <c r="BC47" s="631"/>
      <c r="BD47" s="631"/>
      <c r="BE47" s="631"/>
      <c r="BF47" s="631"/>
      <c r="BG47" s="631"/>
      <c r="BH47" s="631"/>
      <c r="BI47" s="631"/>
      <c r="BJ47" s="631"/>
      <c r="BK47" s="637"/>
      <c r="BL47" s="637"/>
      <c r="BM47" s="631"/>
      <c r="BN47" s="945"/>
      <c r="BO47" s="648">
        <f>448*15%</f>
        <v>67.2</v>
      </c>
      <c r="BP47" s="948"/>
      <c r="BQ47" s="637"/>
      <c r="BR47" s="637"/>
      <c r="BS47" s="637"/>
      <c r="BT47" s="631"/>
      <c r="BU47" s="631"/>
      <c r="BV47" s="945"/>
      <c r="BW47" s="945"/>
      <c r="BX47" s="945"/>
      <c r="BY47" s="631"/>
      <c r="BZ47" s="631"/>
      <c r="CA47" s="631"/>
      <c r="CB47" s="631"/>
      <c r="CC47" s="631"/>
      <c r="CD47" s="951"/>
      <c r="CE47" s="954"/>
      <c r="CF47" s="951"/>
      <c r="CG47" s="957"/>
      <c r="CI47" s="310"/>
      <c r="CJ47" s="310"/>
      <c r="CK47" s="310"/>
      <c r="CL47" s="310"/>
    </row>
    <row r="48" spans="1:94" s="306" customFormat="1" ht="15.75" customHeight="1" thickBot="1">
      <c r="A48" s="938"/>
      <c r="B48" s="940"/>
      <c r="C48" s="654" t="s">
        <v>128</v>
      </c>
      <c r="D48" s="626" t="s">
        <v>155</v>
      </c>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29">
        <f>VLOOKUP(D48,'[1]DANH SACH H'!$A$1:$C$11,2,0)</f>
        <v>23</v>
      </c>
      <c r="AW48" s="629">
        <f>VLOOKUP(D48,'[1]DANH SACH H'!$A$1:$C$11,3,0)</f>
        <v>20</v>
      </c>
      <c r="AX48" s="631"/>
      <c r="AY48" s="631"/>
      <c r="AZ48" s="631"/>
      <c r="BA48" s="631"/>
      <c r="BB48" s="631"/>
      <c r="BC48" s="631"/>
      <c r="BD48" s="631"/>
      <c r="BE48" s="631"/>
      <c r="BF48" s="631"/>
      <c r="BG48" s="631"/>
      <c r="BH48" s="631"/>
      <c r="BI48" s="631"/>
      <c r="BJ48" s="631"/>
      <c r="BK48" s="637"/>
      <c r="BL48" s="637"/>
      <c r="BM48" s="631"/>
      <c r="BN48" s="945"/>
      <c r="BO48" s="648">
        <f>448*15%</f>
        <v>67.2</v>
      </c>
      <c r="BP48" s="948"/>
      <c r="BQ48" s="637"/>
      <c r="BR48" s="637"/>
      <c r="BS48" s="637"/>
      <c r="BT48" s="631"/>
      <c r="BU48" s="631"/>
      <c r="BV48" s="945"/>
      <c r="BW48" s="945"/>
      <c r="BX48" s="945"/>
      <c r="BY48" s="631"/>
      <c r="BZ48" s="631"/>
      <c r="CA48" s="631"/>
      <c r="CB48" s="631"/>
      <c r="CC48" s="631"/>
      <c r="CD48" s="951"/>
      <c r="CE48" s="954"/>
      <c r="CF48" s="951"/>
      <c r="CG48" s="957"/>
      <c r="CI48" s="310"/>
      <c r="CJ48" s="310"/>
      <c r="CK48" s="310"/>
      <c r="CL48" s="310"/>
      <c r="CP48" s="310"/>
    </row>
    <row r="49" spans="1:90" s="306" customFormat="1" ht="2.25" customHeight="1" thickBot="1">
      <c r="A49" s="939"/>
      <c r="B49" s="941"/>
      <c r="C49" s="655"/>
      <c r="D49" s="656"/>
      <c r="E49" s="657"/>
      <c r="F49" s="657"/>
      <c r="G49" s="657"/>
      <c r="H49" s="657"/>
      <c r="I49" s="657"/>
      <c r="J49" s="657"/>
      <c r="K49" s="657"/>
      <c r="L49" s="657"/>
      <c r="M49" s="657"/>
      <c r="N49" s="657"/>
      <c r="O49" s="657"/>
      <c r="P49" s="657"/>
      <c r="Q49" s="657"/>
      <c r="R49" s="657"/>
      <c r="S49" s="657"/>
      <c r="T49" s="657"/>
      <c r="U49" s="657"/>
      <c r="V49" s="657"/>
      <c r="W49" s="657"/>
      <c r="X49" s="657"/>
      <c r="Y49" s="657"/>
      <c r="Z49" s="657"/>
      <c r="AA49" s="657"/>
      <c r="AB49" s="657"/>
      <c r="AC49" s="657"/>
      <c r="AD49" s="657"/>
      <c r="AE49" s="657"/>
      <c r="AF49" s="657"/>
      <c r="AG49" s="657"/>
      <c r="AH49" s="657"/>
      <c r="AI49" s="657"/>
      <c r="AJ49" s="657"/>
      <c r="AK49" s="657"/>
      <c r="AL49" s="657"/>
      <c r="AM49" s="657"/>
      <c r="AN49" s="657"/>
      <c r="AO49" s="657"/>
      <c r="AP49" s="657"/>
      <c r="AQ49" s="657"/>
      <c r="AR49" s="657"/>
      <c r="AS49" s="657"/>
      <c r="AT49" s="657"/>
      <c r="AU49" s="657"/>
      <c r="AV49" s="629"/>
      <c r="AW49" s="629"/>
      <c r="AX49" s="657"/>
      <c r="AY49" s="657"/>
      <c r="AZ49" s="658"/>
      <c r="BA49" s="658"/>
      <c r="BB49" s="658"/>
      <c r="BC49" s="658"/>
      <c r="BD49" s="657"/>
      <c r="BE49" s="657"/>
      <c r="BF49" s="657"/>
      <c r="BG49" s="657"/>
      <c r="BH49" s="657"/>
      <c r="BI49" s="657"/>
      <c r="BJ49" s="657"/>
      <c r="BK49" s="659"/>
      <c r="BL49" s="659"/>
      <c r="BM49" s="657"/>
      <c r="BN49" s="946"/>
      <c r="BO49" s="660"/>
      <c r="BP49" s="949"/>
      <c r="BQ49" s="637"/>
      <c r="BR49" s="637"/>
      <c r="BS49" s="659"/>
      <c r="BT49" s="657"/>
      <c r="BU49" s="657"/>
      <c r="BV49" s="946"/>
      <c r="BW49" s="946"/>
      <c r="BX49" s="946"/>
      <c r="BY49" s="657"/>
      <c r="BZ49" s="657"/>
      <c r="CA49" s="657"/>
      <c r="CB49" s="657"/>
      <c r="CC49" s="657"/>
      <c r="CD49" s="952"/>
      <c r="CE49" s="955"/>
      <c r="CF49" s="952"/>
      <c r="CG49" s="958"/>
      <c r="CI49" s="310"/>
      <c r="CJ49" s="310"/>
      <c r="CK49" s="310"/>
      <c r="CL49" s="310"/>
    </row>
    <row r="50" spans="1:94" s="312" customFormat="1" ht="13.5" thickBot="1">
      <c r="A50" s="959">
        <v>4</v>
      </c>
      <c r="B50" s="962" t="s">
        <v>409</v>
      </c>
      <c r="C50" s="529" t="s">
        <v>352</v>
      </c>
      <c r="D50" s="530" t="s">
        <v>244</v>
      </c>
      <c r="E50" s="530"/>
      <c r="F50" s="530"/>
      <c r="G50" s="530"/>
      <c r="H50" s="530"/>
      <c r="I50" s="530"/>
      <c r="J50" s="530"/>
      <c r="K50" s="530"/>
      <c r="L50" s="530"/>
      <c r="M50" s="530"/>
      <c r="N50" s="530"/>
      <c r="O50" s="530"/>
      <c r="P50" s="530"/>
      <c r="Q50" s="530"/>
      <c r="R50" s="530"/>
      <c r="S50" s="530"/>
      <c r="T50" s="531"/>
      <c r="U50" s="532"/>
      <c r="V50" s="532"/>
      <c r="W50" s="532"/>
      <c r="X50" s="532"/>
      <c r="Y50" s="530"/>
      <c r="Z50" s="256">
        <v>4</v>
      </c>
      <c r="AA50" s="256">
        <v>4</v>
      </c>
      <c r="AB50" s="256">
        <v>4</v>
      </c>
      <c r="AC50" s="256">
        <v>4</v>
      </c>
      <c r="AD50" s="256">
        <v>4</v>
      </c>
      <c r="AE50" s="256">
        <v>4</v>
      </c>
      <c r="AF50" s="256">
        <v>4</v>
      </c>
      <c r="AG50" s="256">
        <v>4</v>
      </c>
      <c r="AH50" s="256">
        <v>4</v>
      </c>
      <c r="AI50" s="256">
        <v>4</v>
      </c>
      <c r="AJ50" s="256">
        <v>4</v>
      </c>
      <c r="AK50" s="256">
        <v>1</v>
      </c>
      <c r="AL50" s="256"/>
      <c r="AM50" s="256"/>
      <c r="AN50" s="256"/>
      <c r="AO50" s="256"/>
      <c r="AP50" s="256"/>
      <c r="AQ50" s="256"/>
      <c r="AR50" s="256"/>
      <c r="AS50" s="256"/>
      <c r="AT50" s="530"/>
      <c r="AU50" s="962">
        <f>SUM(Z50:AS55)</f>
        <v>420</v>
      </c>
      <c r="AV50" s="537">
        <f>VLOOKUP(D50,'[1]DANH SACH H'!$A$1:$C$11,2,0)</f>
        <v>43</v>
      </c>
      <c r="AW50" s="537">
        <f>VLOOKUP(D50,'[1]DANH SACH H'!$A$1:$C$11,3,0)</f>
        <v>35</v>
      </c>
      <c r="AX50" s="530"/>
      <c r="AY50" s="530"/>
      <c r="AZ50" s="530"/>
      <c r="BA50" s="530"/>
      <c r="BB50" s="530"/>
      <c r="BC50" s="530"/>
      <c r="BD50" s="530">
        <v>39</v>
      </c>
      <c r="BE50" s="530">
        <v>6</v>
      </c>
      <c r="BF50" s="530"/>
      <c r="BG50" s="530">
        <f>IF(AW50&lt;25,0.8,IF(AND(AW50&gt;=25,AW50&lt;=35),1,IF(AND(AW50&gt;=36,AW50&lt;=50),1.2,1.3)))</f>
        <v>1</v>
      </c>
      <c r="BH50" s="530">
        <f>IF(AW50&lt;15,0.8,IF(AND(AW50&gt;=15,AW50&lt;=18),1,IF(AND(AW50&gt;=19,AW50&lt;=25),1.2,1.3)))</f>
        <v>1.3</v>
      </c>
      <c r="BI50" s="530">
        <f>(BD50*BG50+BE50*BH50)+BF50/8*2.5</f>
        <v>46.8</v>
      </c>
      <c r="BJ50" s="530"/>
      <c r="BK50" s="535"/>
      <c r="BL50" s="535"/>
      <c r="BM50" s="530"/>
      <c r="BN50" s="534">
        <f>15%*CE50</f>
        <v>42</v>
      </c>
      <c r="BO50" s="534"/>
      <c r="BP50" s="965"/>
      <c r="BQ50" s="535">
        <f>1*1</f>
        <v>1</v>
      </c>
      <c r="BR50" s="535">
        <f>2*0.3</f>
        <v>0.6</v>
      </c>
      <c r="BS50" s="535">
        <f>0.1*AW50</f>
        <v>3.5</v>
      </c>
      <c r="BT50" s="530"/>
      <c r="BU50" s="530"/>
      <c r="BV50" s="962"/>
      <c r="BW50" s="962"/>
      <c r="BX50" s="965">
        <f>SUM(BN50:BW57)</f>
        <v>73</v>
      </c>
      <c r="BY50" s="530"/>
      <c r="BZ50" s="530"/>
      <c r="CA50" s="530"/>
      <c r="CB50" s="530"/>
      <c r="CC50" s="530"/>
      <c r="CD50" s="968">
        <f>SUM(BI50:BI53)+BX50</f>
        <v>477.1</v>
      </c>
      <c r="CE50" s="971">
        <f>14*40/2</f>
        <v>280</v>
      </c>
      <c r="CF50" s="965">
        <f>CD50-CE50</f>
        <v>197.10000000000002</v>
      </c>
      <c r="CG50" s="974"/>
      <c r="CI50" s="307"/>
      <c r="CJ50" s="310"/>
      <c r="CK50" s="310"/>
      <c r="CL50" s="310"/>
      <c r="CM50" s="498">
        <f>SUM(BR50:BS50)</f>
        <v>4.1</v>
      </c>
      <c r="CN50" s="306"/>
      <c r="CP50" s="312" t="s">
        <v>410</v>
      </c>
    </row>
    <row r="51" spans="1:94" s="312" customFormat="1" ht="13.5" thickBot="1">
      <c r="A51" s="960"/>
      <c r="B51" s="963"/>
      <c r="C51" s="536" t="s">
        <v>359</v>
      </c>
      <c r="D51" s="537" t="s">
        <v>244</v>
      </c>
      <c r="E51" s="537"/>
      <c r="F51" s="537"/>
      <c r="G51" s="537"/>
      <c r="H51" s="537"/>
      <c r="I51" s="537"/>
      <c r="J51" s="537"/>
      <c r="K51" s="537"/>
      <c r="L51" s="537"/>
      <c r="M51" s="537"/>
      <c r="N51" s="537"/>
      <c r="O51" s="537"/>
      <c r="P51" s="537"/>
      <c r="Q51" s="537"/>
      <c r="R51" s="537"/>
      <c r="S51" s="537"/>
      <c r="T51" s="533"/>
      <c r="U51" s="538"/>
      <c r="V51" s="538"/>
      <c r="W51" s="538"/>
      <c r="X51" s="538"/>
      <c r="Y51" s="537"/>
      <c r="Z51" s="184">
        <v>8</v>
      </c>
      <c r="AA51" s="184">
        <v>8</v>
      </c>
      <c r="AB51" s="184">
        <v>8</v>
      </c>
      <c r="AC51" s="184">
        <v>8</v>
      </c>
      <c r="AD51" s="184">
        <v>8</v>
      </c>
      <c r="AE51" s="184">
        <v>8</v>
      </c>
      <c r="AF51" s="184">
        <v>8</v>
      </c>
      <c r="AG51" s="184">
        <v>8</v>
      </c>
      <c r="AH51" s="184">
        <v>8</v>
      </c>
      <c r="AI51" s="184">
        <v>8</v>
      </c>
      <c r="AJ51" s="184">
        <v>8</v>
      </c>
      <c r="AK51" s="184">
        <v>8</v>
      </c>
      <c r="AL51" s="184">
        <v>8</v>
      </c>
      <c r="AM51" s="184">
        <v>8</v>
      </c>
      <c r="AN51" s="184">
        <v>8</v>
      </c>
      <c r="AO51" s="184">
        <v>8</v>
      </c>
      <c r="AP51" s="184">
        <v>8</v>
      </c>
      <c r="AQ51" s="184">
        <v>8</v>
      </c>
      <c r="AR51" s="184">
        <v>6</v>
      </c>
      <c r="AS51" s="184"/>
      <c r="AT51" s="537"/>
      <c r="AU51" s="963"/>
      <c r="AV51" s="537">
        <f>VLOOKUP(D51,'[1]DANH SACH H'!$A$1:$C$11,2,0)</f>
        <v>43</v>
      </c>
      <c r="AW51" s="537">
        <f>VLOOKUP(D51,'[1]DANH SACH H'!$A$1:$C$11,3,0)</f>
        <v>35</v>
      </c>
      <c r="AX51" s="537"/>
      <c r="AY51" s="537"/>
      <c r="AZ51" s="537"/>
      <c r="BA51" s="537"/>
      <c r="BB51" s="537"/>
      <c r="BC51" s="537"/>
      <c r="BD51" s="539">
        <v>22</v>
      </c>
      <c r="BE51" s="539">
        <v>128</v>
      </c>
      <c r="BF51" s="537"/>
      <c r="BG51" s="537">
        <f>IF(AW51&lt;25,0.8,IF(AND(AW51&gt;=25,AW51&lt;=35),1,IF(AND(AW51&gt;=36,AW51&lt;=50),1.2,1.3)))</f>
        <v>1</v>
      </c>
      <c r="BH51" s="537">
        <f>IF(AW51&lt;15,0.8,IF(AND(AW51&gt;=15,AW51&lt;=18),1,IF(AND(AW51&gt;=19,AW51&lt;=25),1.2,1.3)))</f>
        <v>1.3</v>
      </c>
      <c r="BI51" s="537">
        <f>(BD51*BG51+BE51*BH51)+BF51/8*2.5+SUM(BD51:BE51)*0.1</f>
        <v>203.4</v>
      </c>
      <c r="BJ51" s="537"/>
      <c r="BK51" s="541"/>
      <c r="BL51" s="541"/>
      <c r="BM51" s="537"/>
      <c r="BN51" s="540"/>
      <c r="BO51" s="540"/>
      <c r="BP51" s="966"/>
      <c r="BQ51" s="541">
        <f>1*1</f>
        <v>1</v>
      </c>
      <c r="BR51" s="541">
        <f>8*0.3</f>
        <v>2.4</v>
      </c>
      <c r="BS51" s="541">
        <f>0.2*AW51</f>
        <v>7</v>
      </c>
      <c r="BT51" s="537"/>
      <c r="BU51" s="537"/>
      <c r="BV51" s="963"/>
      <c r="BW51" s="963"/>
      <c r="BX51" s="966"/>
      <c r="BY51" s="537"/>
      <c r="BZ51" s="537"/>
      <c r="CA51" s="537"/>
      <c r="CB51" s="537"/>
      <c r="CC51" s="537"/>
      <c r="CD51" s="969"/>
      <c r="CE51" s="972"/>
      <c r="CF51" s="966"/>
      <c r="CG51" s="975"/>
      <c r="CI51" s="307"/>
      <c r="CJ51" s="310"/>
      <c r="CK51" s="310"/>
      <c r="CL51" s="310"/>
      <c r="CM51" s="498">
        <f>SUM(BR51:BS51)</f>
        <v>9.4</v>
      </c>
      <c r="CN51" s="498"/>
      <c r="CP51" s="312" t="s">
        <v>410</v>
      </c>
    </row>
    <row r="52" spans="1:94" s="312" customFormat="1" ht="13.5" thickBot="1">
      <c r="A52" s="960"/>
      <c r="B52" s="963"/>
      <c r="C52" s="536" t="s">
        <v>408</v>
      </c>
      <c r="D52" s="537" t="s">
        <v>244</v>
      </c>
      <c r="E52" s="537"/>
      <c r="F52" s="537"/>
      <c r="G52" s="537"/>
      <c r="H52" s="537"/>
      <c r="I52" s="537"/>
      <c r="J52" s="537"/>
      <c r="K52" s="537"/>
      <c r="L52" s="537"/>
      <c r="M52" s="537"/>
      <c r="N52" s="537"/>
      <c r="O52" s="537"/>
      <c r="P52" s="537"/>
      <c r="Q52" s="537"/>
      <c r="R52" s="537"/>
      <c r="S52" s="537"/>
      <c r="T52" s="533"/>
      <c r="U52" s="538"/>
      <c r="V52" s="538"/>
      <c r="W52" s="538"/>
      <c r="X52" s="538"/>
      <c r="Y52" s="537"/>
      <c r="Z52" s="184">
        <v>4</v>
      </c>
      <c r="AA52" s="184">
        <v>4</v>
      </c>
      <c r="AB52" s="184">
        <v>4</v>
      </c>
      <c r="AC52" s="184">
        <v>4</v>
      </c>
      <c r="AD52" s="184">
        <v>4</v>
      </c>
      <c r="AE52" s="184">
        <v>4</v>
      </c>
      <c r="AF52" s="184">
        <v>4</v>
      </c>
      <c r="AG52" s="184">
        <v>4</v>
      </c>
      <c r="AH52" s="184">
        <v>4</v>
      </c>
      <c r="AI52" s="184">
        <v>4</v>
      </c>
      <c r="AJ52" s="184">
        <v>4</v>
      </c>
      <c r="AK52" s="184">
        <v>4</v>
      </c>
      <c r="AL52" s="184">
        <v>4</v>
      </c>
      <c r="AM52" s="184">
        <v>4</v>
      </c>
      <c r="AN52" s="184">
        <v>4</v>
      </c>
      <c r="AO52" s="184"/>
      <c r="AP52" s="184"/>
      <c r="AQ52" s="184"/>
      <c r="AR52" s="184"/>
      <c r="AS52" s="184"/>
      <c r="AT52" s="537"/>
      <c r="AU52" s="963"/>
      <c r="AV52" s="537">
        <f>VLOOKUP(D52,'[1]DANH SACH H'!$A$1:$C$11,2,0)</f>
        <v>43</v>
      </c>
      <c r="AW52" s="537">
        <f>VLOOKUP(D52,'[1]DANH SACH H'!$A$1:$C$11,3,0)</f>
        <v>35</v>
      </c>
      <c r="AX52" s="537"/>
      <c r="AY52" s="537"/>
      <c r="AZ52" s="537"/>
      <c r="BA52" s="537"/>
      <c r="BB52" s="537"/>
      <c r="BC52" s="537"/>
      <c r="BD52" s="537">
        <v>39</v>
      </c>
      <c r="BE52" s="537">
        <v>21</v>
      </c>
      <c r="BF52" s="537"/>
      <c r="BG52" s="537">
        <f>IF(AW52&lt;25,0.8,IF(AND(AW52&gt;=25,AW52&lt;=35),1,IF(AND(AW52&gt;=36,AW52&lt;=50),1.2,1.3)))</f>
        <v>1</v>
      </c>
      <c r="BH52" s="537">
        <f>IF(AW52&lt;15,0.8,IF(AND(AW52&gt;=15,AW52&lt;=18),1,IF(AND(AW52&gt;=19,AW52&lt;=25),1.2,1.3)))</f>
        <v>1.3</v>
      </c>
      <c r="BI52" s="537">
        <f>(BD52*BG52+BE52*BH52)+BF52/8*2.5+SUM(BD52:BE52)*0.1</f>
        <v>72.3</v>
      </c>
      <c r="BJ52" s="537"/>
      <c r="BK52" s="541"/>
      <c r="BL52" s="541"/>
      <c r="BM52" s="537"/>
      <c r="BN52" s="540"/>
      <c r="BO52" s="540"/>
      <c r="BP52" s="966"/>
      <c r="BQ52" s="541">
        <f>1*1</f>
        <v>1</v>
      </c>
      <c r="BR52" s="541">
        <f>2*0.3</f>
        <v>0.6</v>
      </c>
      <c r="BS52" s="541">
        <f>0.1*AW52</f>
        <v>3.5</v>
      </c>
      <c r="BT52" s="537"/>
      <c r="BU52" s="537"/>
      <c r="BV52" s="963"/>
      <c r="BW52" s="963"/>
      <c r="BX52" s="966"/>
      <c r="BY52" s="537"/>
      <c r="BZ52" s="537"/>
      <c r="CA52" s="537"/>
      <c r="CB52" s="537"/>
      <c r="CC52" s="537"/>
      <c r="CD52" s="969"/>
      <c r="CE52" s="972"/>
      <c r="CF52" s="966"/>
      <c r="CG52" s="975"/>
      <c r="CI52" s="307"/>
      <c r="CJ52" s="310"/>
      <c r="CK52" s="310"/>
      <c r="CL52" s="310"/>
      <c r="CM52" s="498">
        <f>SUM(BR52:BS52)</f>
        <v>4.1</v>
      </c>
      <c r="CN52" s="498"/>
      <c r="CP52" s="312" t="s">
        <v>410</v>
      </c>
    </row>
    <row r="53" spans="1:94" s="312" customFormat="1" ht="13.5" thickBot="1">
      <c r="A53" s="960"/>
      <c r="B53" s="963"/>
      <c r="C53" s="536" t="s">
        <v>358</v>
      </c>
      <c r="D53" s="537" t="s">
        <v>244</v>
      </c>
      <c r="E53" s="537"/>
      <c r="F53" s="537"/>
      <c r="G53" s="537"/>
      <c r="H53" s="537"/>
      <c r="I53" s="537"/>
      <c r="J53" s="537"/>
      <c r="K53" s="537"/>
      <c r="L53" s="537"/>
      <c r="M53" s="537"/>
      <c r="N53" s="537"/>
      <c r="O53" s="537"/>
      <c r="P53" s="537"/>
      <c r="Q53" s="537"/>
      <c r="R53" s="537"/>
      <c r="S53" s="537"/>
      <c r="T53" s="533"/>
      <c r="U53" s="538"/>
      <c r="V53" s="538"/>
      <c r="W53" s="538"/>
      <c r="X53" s="538"/>
      <c r="Y53" s="537"/>
      <c r="Z53" s="542"/>
      <c r="AA53" s="542"/>
      <c r="AB53" s="542"/>
      <c r="AC53" s="542"/>
      <c r="AD53" s="542"/>
      <c r="AE53" s="542"/>
      <c r="AF53" s="542"/>
      <c r="AG53" s="542"/>
      <c r="AH53" s="184"/>
      <c r="AI53" s="184"/>
      <c r="AJ53" s="184"/>
      <c r="AK53" s="184"/>
      <c r="AL53" s="184">
        <v>8</v>
      </c>
      <c r="AM53" s="184">
        <v>8</v>
      </c>
      <c r="AN53" s="184">
        <v>8</v>
      </c>
      <c r="AO53" s="184">
        <v>8</v>
      </c>
      <c r="AP53" s="184">
        <v>8</v>
      </c>
      <c r="AQ53" s="184">
        <v>8</v>
      </c>
      <c r="AR53" s="184">
        <v>8</v>
      </c>
      <c r="AS53" s="184">
        <v>4</v>
      </c>
      <c r="AT53" s="537"/>
      <c r="AU53" s="963"/>
      <c r="AV53" s="537">
        <f>VLOOKUP(D53,'[1]DANH SACH H'!$A$1:$C$11,2,0)</f>
        <v>43</v>
      </c>
      <c r="AW53" s="537">
        <f>VLOOKUP(D53,'[1]DANH SACH H'!$A$1:$C$11,3,0)</f>
        <v>35</v>
      </c>
      <c r="AX53" s="537"/>
      <c r="AY53" s="537"/>
      <c r="AZ53" s="537"/>
      <c r="BA53" s="537"/>
      <c r="BB53" s="537"/>
      <c r="BC53" s="537"/>
      <c r="BD53" s="537">
        <v>8</v>
      </c>
      <c r="BE53" s="537">
        <v>52</v>
      </c>
      <c r="BF53" s="537"/>
      <c r="BG53" s="537">
        <f>IF(AW53&lt;25,0.8,IF(AND(AW53&gt;=25,AW53&lt;=35),1,IF(AND(AW53&gt;=36,AW53&lt;=50),1.2,1.3)))</f>
        <v>1</v>
      </c>
      <c r="BH53" s="537">
        <f>IF(AW53&lt;15,0.8,IF(AND(AW53&gt;=15,AW53&lt;=18),1,IF(AND(AW53&gt;=19,AW53&lt;=25),1.2,1.3)))</f>
        <v>1.3</v>
      </c>
      <c r="BI53" s="537">
        <f>(BD53*BG53+BE53*BH53)+BF53/8*2.5+SUM(BD53:BE53)*0.1</f>
        <v>81.60000000000001</v>
      </c>
      <c r="BJ53" s="537"/>
      <c r="BK53" s="541"/>
      <c r="BL53" s="541"/>
      <c r="BM53" s="537"/>
      <c r="BN53" s="540"/>
      <c r="BO53" s="540"/>
      <c r="BP53" s="966"/>
      <c r="BQ53" s="661">
        <f>1*1</f>
        <v>1</v>
      </c>
      <c r="BR53" s="661">
        <f>8*0.3</f>
        <v>2.4</v>
      </c>
      <c r="BS53" s="662">
        <f>0.2*AW53</f>
        <v>7</v>
      </c>
      <c r="BT53" s="537"/>
      <c r="BU53" s="537"/>
      <c r="BV53" s="963"/>
      <c r="BW53" s="963"/>
      <c r="BX53" s="966"/>
      <c r="BY53" s="537"/>
      <c r="BZ53" s="537"/>
      <c r="CA53" s="537"/>
      <c r="CB53" s="537"/>
      <c r="CC53" s="537"/>
      <c r="CD53" s="969"/>
      <c r="CE53" s="972"/>
      <c r="CF53" s="966"/>
      <c r="CG53" s="975"/>
      <c r="CI53" s="307"/>
      <c r="CJ53" s="310"/>
      <c r="CK53" s="310"/>
      <c r="CL53" s="310"/>
      <c r="CM53" s="498">
        <f>SUM(BR53:BS53)</f>
        <v>9.4</v>
      </c>
      <c r="CN53" s="498"/>
      <c r="CP53" s="312" t="s">
        <v>410</v>
      </c>
    </row>
    <row r="54" spans="1:92" s="312" customFormat="1" ht="18.75" thickBot="1">
      <c r="A54" s="960"/>
      <c r="B54" s="963"/>
      <c r="C54" s="536" t="s">
        <v>456</v>
      </c>
      <c r="D54" s="537" t="s">
        <v>241</v>
      </c>
      <c r="E54" s="537"/>
      <c r="F54" s="537"/>
      <c r="G54" s="537"/>
      <c r="H54" s="537"/>
      <c r="I54" s="537"/>
      <c r="J54" s="537"/>
      <c r="K54" s="537"/>
      <c r="L54" s="537"/>
      <c r="M54" s="537"/>
      <c r="N54" s="537"/>
      <c r="O54" s="537"/>
      <c r="P54" s="537"/>
      <c r="Q54" s="537"/>
      <c r="R54" s="537"/>
      <c r="S54" s="537"/>
      <c r="T54" s="533"/>
      <c r="U54" s="538"/>
      <c r="V54" s="538"/>
      <c r="W54" s="538"/>
      <c r="X54" s="538"/>
      <c r="Y54" s="537"/>
      <c r="Z54" s="184">
        <v>4</v>
      </c>
      <c r="AA54" s="184">
        <v>4</v>
      </c>
      <c r="AB54" s="184">
        <v>4</v>
      </c>
      <c r="AC54" s="184">
        <v>4</v>
      </c>
      <c r="AD54" s="184">
        <v>4</v>
      </c>
      <c r="AE54" s="184">
        <v>4</v>
      </c>
      <c r="AF54" s="184">
        <v>4</v>
      </c>
      <c r="AG54" s="184">
        <v>4</v>
      </c>
      <c r="AH54" s="184">
        <v>4</v>
      </c>
      <c r="AI54" s="184">
        <v>4</v>
      </c>
      <c r="AJ54" s="184">
        <v>4</v>
      </c>
      <c r="AK54" s="184">
        <v>1</v>
      </c>
      <c r="AL54" s="184"/>
      <c r="AM54" s="184"/>
      <c r="AN54" s="184"/>
      <c r="AO54" s="184"/>
      <c r="AP54" s="184"/>
      <c r="AQ54" s="184"/>
      <c r="AR54" s="184"/>
      <c r="AS54" s="184"/>
      <c r="AT54" s="537"/>
      <c r="AU54" s="963"/>
      <c r="AV54" s="537">
        <f>VLOOKUP(D54,'[1]DANH SACH H'!$A$1:$C$11,2,0)</f>
        <v>12</v>
      </c>
      <c r="AW54" s="537">
        <f>VLOOKUP(D54,'[1]DANH SACH H'!$A$1:$C$11,3,0)</f>
        <v>10</v>
      </c>
      <c r="AX54" s="537"/>
      <c r="AY54" s="537"/>
      <c r="AZ54" s="537"/>
      <c r="BA54" s="537"/>
      <c r="BB54" s="537"/>
      <c r="BC54" s="537"/>
      <c r="BD54" s="537"/>
      <c r="BE54" s="537"/>
      <c r="BF54" s="537"/>
      <c r="BG54" s="537"/>
      <c r="BH54" s="537"/>
      <c r="BI54" s="537"/>
      <c r="BJ54" s="537"/>
      <c r="BK54" s="541"/>
      <c r="BL54" s="541"/>
      <c r="BM54" s="537"/>
      <c r="BN54" s="540"/>
      <c r="BO54" s="540"/>
      <c r="BP54" s="966"/>
      <c r="BQ54" s="541"/>
      <c r="BR54" s="541"/>
      <c r="BS54" s="541"/>
      <c r="BT54" s="537"/>
      <c r="BU54" s="537"/>
      <c r="BV54" s="963"/>
      <c r="BW54" s="963"/>
      <c r="BX54" s="966"/>
      <c r="BY54" s="537"/>
      <c r="BZ54" s="537"/>
      <c r="CA54" s="537"/>
      <c r="CB54" s="537"/>
      <c r="CC54" s="537"/>
      <c r="CD54" s="969"/>
      <c r="CE54" s="972"/>
      <c r="CF54" s="966"/>
      <c r="CG54" s="975"/>
      <c r="CI54" s="307"/>
      <c r="CJ54" s="310"/>
      <c r="CK54" s="310"/>
      <c r="CL54" s="310"/>
      <c r="CN54" s="306"/>
    </row>
    <row r="55" spans="1:92" s="312" customFormat="1" ht="12.75">
      <c r="A55" s="960"/>
      <c r="B55" s="963"/>
      <c r="C55" s="536" t="s">
        <v>457</v>
      </c>
      <c r="D55" s="537" t="s">
        <v>241</v>
      </c>
      <c r="E55" s="537"/>
      <c r="F55" s="537"/>
      <c r="G55" s="537"/>
      <c r="H55" s="537"/>
      <c r="I55" s="537"/>
      <c r="J55" s="537"/>
      <c r="K55" s="537"/>
      <c r="L55" s="537"/>
      <c r="M55" s="537"/>
      <c r="N55" s="537"/>
      <c r="O55" s="537"/>
      <c r="P55" s="537"/>
      <c r="Q55" s="537"/>
      <c r="R55" s="537"/>
      <c r="S55" s="537"/>
      <c r="T55" s="533"/>
      <c r="U55" s="538"/>
      <c r="V55" s="538"/>
      <c r="W55" s="538"/>
      <c r="X55" s="538"/>
      <c r="Y55" s="537"/>
      <c r="Z55" s="184"/>
      <c r="AA55" s="184"/>
      <c r="AB55" s="184" t="s">
        <v>411</v>
      </c>
      <c r="AC55" s="184"/>
      <c r="AD55" s="184"/>
      <c r="AE55" s="184"/>
      <c r="AF55" s="184"/>
      <c r="AG55" s="184"/>
      <c r="AH55" s="184"/>
      <c r="AI55" s="184"/>
      <c r="AJ55" s="184"/>
      <c r="AK55" s="184"/>
      <c r="AL55" s="184">
        <v>8</v>
      </c>
      <c r="AM55" s="184">
        <v>8</v>
      </c>
      <c r="AN55" s="184">
        <v>8</v>
      </c>
      <c r="AO55" s="184">
        <v>8</v>
      </c>
      <c r="AP55" s="184">
        <v>8</v>
      </c>
      <c r="AQ55" s="184">
        <v>8</v>
      </c>
      <c r="AR55" s="184">
        <v>8</v>
      </c>
      <c r="AS55" s="184">
        <v>4</v>
      </c>
      <c r="AT55" s="537"/>
      <c r="AU55" s="963"/>
      <c r="AV55" s="537">
        <f>VLOOKUP(D55,'[1]DANH SACH H'!$A$1:$C$11,2,0)</f>
        <v>12</v>
      </c>
      <c r="AW55" s="537">
        <f>VLOOKUP(D55,'[1]DANH SACH H'!$A$1:$C$11,3,0)</f>
        <v>10</v>
      </c>
      <c r="AX55" s="537"/>
      <c r="AY55" s="537"/>
      <c r="AZ55" s="537"/>
      <c r="BA55" s="537"/>
      <c r="BB55" s="537"/>
      <c r="BC55" s="537"/>
      <c r="BD55" s="537"/>
      <c r="BE55" s="537"/>
      <c r="BF55" s="537"/>
      <c r="BG55" s="537"/>
      <c r="BH55" s="537"/>
      <c r="BI55" s="537"/>
      <c r="BJ55" s="537"/>
      <c r="BK55" s="541"/>
      <c r="BL55" s="541"/>
      <c r="BM55" s="537"/>
      <c r="BN55" s="540"/>
      <c r="BO55" s="540"/>
      <c r="BP55" s="966"/>
      <c r="BQ55" s="541"/>
      <c r="BR55" s="541"/>
      <c r="BS55" s="661"/>
      <c r="BT55" s="537"/>
      <c r="BU55" s="537"/>
      <c r="BV55" s="963"/>
      <c r="BW55" s="963"/>
      <c r="BX55" s="966"/>
      <c r="BY55" s="537"/>
      <c r="BZ55" s="537"/>
      <c r="CA55" s="537"/>
      <c r="CB55" s="537"/>
      <c r="CC55" s="537"/>
      <c r="CD55" s="969"/>
      <c r="CE55" s="972"/>
      <c r="CF55" s="966"/>
      <c r="CG55" s="975"/>
      <c r="CI55" s="307"/>
      <c r="CJ55" s="310"/>
      <c r="CK55" s="310"/>
      <c r="CL55" s="310"/>
      <c r="CN55" s="306"/>
    </row>
    <row r="56" spans="1:92" s="312" customFormat="1" ht="15.75" customHeight="1" thickBot="1">
      <c r="A56" s="960"/>
      <c r="B56" s="963"/>
      <c r="C56" s="543" t="s">
        <v>143</v>
      </c>
      <c r="D56" s="544"/>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537"/>
      <c r="AI56" s="537"/>
      <c r="AJ56" s="537"/>
      <c r="AK56" s="537"/>
      <c r="AL56" s="537"/>
      <c r="AM56" s="537"/>
      <c r="AN56" s="537"/>
      <c r="AO56" s="537"/>
      <c r="AP56" s="537"/>
      <c r="AQ56" s="537"/>
      <c r="AR56" s="537"/>
      <c r="AS56" s="537"/>
      <c r="AT56" s="537"/>
      <c r="AU56" s="963"/>
      <c r="AV56" s="537"/>
      <c r="AW56" s="537"/>
      <c r="AX56" s="537"/>
      <c r="AY56" s="537"/>
      <c r="AZ56" s="551"/>
      <c r="BA56" s="551"/>
      <c r="BB56" s="551"/>
      <c r="BC56" s="551"/>
      <c r="BD56" s="547"/>
      <c r="BE56" s="552"/>
      <c r="BF56" s="552"/>
      <c r="BG56" s="552"/>
      <c r="BH56" s="552"/>
      <c r="BI56" s="552"/>
      <c r="BJ56" s="552"/>
      <c r="BK56" s="551"/>
      <c r="BL56" s="551"/>
      <c r="BM56" s="541"/>
      <c r="BN56" s="537"/>
      <c r="BO56" s="537"/>
      <c r="BP56" s="966"/>
      <c r="BQ56" s="541"/>
      <c r="BR56" s="541"/>
      <c r="BS56" s="541"/>
      <c r="BT56" s="545"/>
      <c r="BU56" s="545"/>
      <c r="BV56" s="963"/>
      <c r="BW56" s="963"/>
      <c r="BX56" s="966"/>
      <c r="BY56" s="545"/>
      <c r="BZ56" s="545"/>
      <c r="CA56" s="545"/>
      <c r="CB56" s="545"/>
      <c r="CC56" s="537"/>
      <c r="CD56" s="969"/>
      <c r="CE56" s="972"/>
      <c r="CF56" s="966"/>
      <c r="CG56" s="976"/>
      <c r="CH56" s="306"/>
      <c r="CI56" s="310"/>
      <c r="CJ56" s="310"/>
      <c r="CK56" s="310"/>
      <c r="CL56" s="310"/>
      <c r="CN56" s="306"/>
    </row>
    <row r="57" spans="1:92" s="312" customFormat="1" ht="3.75" customHeight="1" hidden="1">
      <c r="A57" s="961"/>
      <c r="B57" s="547"/>
      <c r="C57" s="548"/>
      <c r="D57" s="549"/>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0"/>
      <c r="AL57" s="550"/>
      <c r="AM57" s="550"/>
      <c r="AN57" s="550"/>
      <c r="AO57" s="550"/>
      <c r="AP57" s="550"/>
      <c r="AQ57" s="550"/>
      <c r="AR57" s="550"/>
      <c r="AS57" s="550"/>
      <c r="AT57" s="550"/>
      <c r="AU57" s="964"/>
      <c r="AV57" s="663" t="e">
        <f>VLOOKUP(D57,'[1]DANH SACH H'!$A$1:$C$11,2,0)</f>
        <v>#N/A</v>
      </c>
      <c r="AW57" s="663" t="e">
        <f>VLOOKUP(D57,'[1]DANH SACH H'!$A$1:$C$11,3,0)</f>
        <v>#N/A</v>
      </c>
      <c r="AX57" s="551"/>
      <c r="AY57" s="551"/>
      <c r="AZ57" s="664"/>
      <c r="BA57" s="664"/>
      <c r="BB57" s="664"/>
      <c r="BC57" s="664"/>
      <c r="BD57" s="664"/>
      <c r="BE57" s="664"/>
      <c r="BF57" s="664"/>
      <c r="BG57" s="664"/>
      <c r="BH57" s="664"/>
      <c r="BI57" s="664"/>
      <c r="BJ57" s="664"/>
      <c r="BK57" s="665"/>
      <c r="BL57" s="665"/>
      <c r="BM57" s="551"/>
      <c r="BN57" s="551"/>
      <c r="BO57" s="551"/>
      <c r="BP57" s="553"/>
      <c r="BQ57" s="553"/>
      <c r="BR57" s="553"/>
      <c r="BS57" s="555"/>
      <c r="BT57" s="554"/>
      <c r="BU57" s="554"/>
      <c r="BV57" s="964"/>
      <c r="BW57" s="964"/>
      <c r="BX57" s="967"/>
      <c r="BY57" s="554"/>
      <c r="BZ57" s="554"/>
      <c r="CA57" s="554"/>
      <c r="CB57" s="554"/>
      <c r="CC57" s="551"/>
      <c r="CD57" s="970"/>
      <c r="CE57" s="973"/>
      <c r="CF57" s="967"/>
      <c r="CG57" s="977"/>
      <c r="CH57" s="306"/>
      <c r="CI57" s="310"/>
      <c r="CJ57" s="310" t="e">
        <f>0.3*4+0.2*AW57+0.1*AW57</f>
        <v>#N/A</v>
      </c>
      <c r="CK57" s="310"/>
      <c r="CL57" s="310"/>
      <c r="CN57" s="306"/>
    </row>
    <row r="58" spans="1:92" s="312" customFormat="1" ht="13.5" customHeight="1" thickBot="1">
      <c r="A58" s="891">
        <v>5</v>
      </c>
      <c r="B58" s="978" t="s">
        <v>71</v>
      </c>
      <c r="C58" s="460" t="s">
        <v>412</v>
      </c>
      <c r="D58" s="559" t="s">
        <v>149</v>
      </c>
      <c r="E58" s="560">
        <v>8</v>
      </c>
      <c r="F58" s="560">
        <v>8</v>
      </c>
      <c r="G58" s="560">
        <v>8</v>
      </c>
      <c r="H58" s="560">
        <v>8</v>
      </c>
      <c r="I58" s="560">
        <v>8</v>
      </c>
      <c r="J58" s="560">
        <v>8</v>
      </c>
      <c r="K58" s="560">
        <v>8</v>
      </c>
      <c r="L58" s="560">
        <v>4</v>
      </c>
      <c r="M58" s="561"/>
      <c r="N58" s="561"/>
      <c r="O58" s="561"/>
      <c r="P58" s="561"/>
      <c r="Q58" s="561"/>
      <c r="R58" s="561"/>
      <c r="S58" s="561"/>
      <c r="T58" s="561"/>
      <c r="U58" s="561"/>
      <c r="V58" s="561"/>
      <c r="W58" s="561"/>
      <c r="X58" s="561"/>
      <c r="Y58" s="562"/>
      <c r="Z58" s="562"/>
      <c r="AA58" s="562"/>
      <c r="AB58" s="562"/>
      <c r="AC58" s="562"/>
      <c r="AD58" s="562"/>
      <c r="AE58" s="562"/>
      <c r="AF58" s="562"/>
      <c r="AG58" s="562"/>
      <c r="AH58" s="562"/>
      <c r="AI58" s="562"/>
      <c r="AJ58" s="562"/>
      <c r="AK58" s="562"/>
      <c r="AL58" s="562"/>
      <c r="AM58" s="562"/>
      <c r="AN58" s="562"/>
      <c r="AO58" s="562"/>
      <c r="AP58" s="562"/>
      <c r="AQ58" s="562"/>
      <c r="AR58" s="563"/>
      <c r="AS58" s="563"/>
      <c r="AT58" s="563"/>
      <c r="AU58" s="899">
        <f>SUM(E58:T59)</f>
        <v>120</v>
      </c>
      <c r="AV58" s="464">
        <f>VLOOKUP(D58,'[1]DANH SACH H'!$A$1:$C$11,2,0)</f>
        <v>32</v>
      </c>
      <c r="AW58" s="464">
        <f>VLOOKUP(D58,'[1]DANH SACH H'!$A$1:$C$11,3,0)</f>
        <v>30</v>
      </c>
      <c r="AX58" s="464">
        <v>11</v>
      </c>
      <c r="AY58" s="464">
        <v>49</v>
      </c>
      <c r="AZ58" s="470"/>
      <c r="BA58" s="470">
        <f>IF(AV58&lt;25,0.8,IF(AND(AV58&gt;=25,AV58&lt;=35),1,IF(AND(AV58&gt;=36,AV58&lt;=50),1.2,1.3)))</f>
        <v>1</v>
      </c>
      <c r="BB58" s="470">
        <f>IF(AV58&lt;15,0.8,IF(AND(AV58&gt;=15,AV58&lt;=18),1,IF(AND(AV58&gt;=19,AV58&lt;=25),1.2,1.3)))</f>
        <v>1.3</v>
      </c>
      <c r="BC58" s="470">
        <f>(AX58*BA58+AY58*BB58)+AZ58/8*2.5+SUM(AX58:AY58)*0.1</f>
        <v>80.7</v>
      </c>
      <c r="BD58" s="470"/>
      <c r="BE58" s="470"/>
      <c r="BF58" s="470"/>
      <c r="BG58" s="470"/>
      <c r="BH58" s="470"/>
      <c r="BI58" s="470"/>
      <c r="BJ58" s="618">
        <f>BC58+BI58</f>
        <v>80.7</v>
      </c>
      <c r="BK58" s="470"/>
      <c r="BL58" s="470"/>
      <c r="BM58" s="464"/>
      <c r="BN58" s="899">
        <f>448*30%/2+448*30%/2</f>
        <v>134.4</v>
      </c>
      <c r="BO58" s="564"/>
      <c r="BP58" s="980"/>
      <c r="BQ58" s="466">
        <f>1*0.5</f>
        <v>0.5</v>
      </c>
      <c r="BR58" s="466">
        <f>8*0.3</f>
        <v>2.4</v>
      </c>
      <c r="BS58" s="466">
        <f>0.2*AW58</f>
        <v>6</v>
      </c>
      <c r="BT58" s="464"/>
      <c r="BU58" s="464"/>
      <c r="BV58" s="899"/>
      <c r="BW58" s="899"/>
      <c r="BX58" s="903">
        <f>SUM(BN58:BW61)</f>
        <v>159.10000000000002</v>
      </c>
      <c r="BY58" s="464"/>
      <c r="BZ58" s="464"/>
      <c r="CA58" s="464"/>
      <c r="CB58" s="464"/>
      <c r="CC58" s="464"/>
      <c r="CD58" s="907">
        <f>SUM(BJ58:BJ60)+BX58+CB59</f>
        <v>837.7</v>
      </c>
      <c r="CE58" s="911">
        <f>14*40</f>
        <v>560</v>
      </c>
      <c r="CF58" s="903">
        <f>CD58-CE58</f>
        <v>277.70000000000005</v>
      </c>
      <c r="CG58" s="915"/>
      <c r="CH58" s="306"/>
      <c r="CI58" s="310"/>
      <c r="CJ58" s="307">
        <f>SUM(BR58:BS58)</f>
        <v>8.4</v>
      </c>
      <c r="CK58" s="310"/>
      <c r="CL58" s="310" t="s">
        <v>73</v>
      </c>
      <c r="CN58" s="306"/>
    </row>
    <row r="59" spans="1:92" s="312" customFormat="1" ht="18" customHeight="1">
      <c r="A59" s="892"/>
      <c r="B59" s="979"/>
      <c r="C59" s="565" t="s">
        <v>413</v>
      </c>
      <c r="D59" s="476" t="s">
        <v>155</v>
      </c>
      <c r="E59" s="480">
        <v>8</v>
      </c>
      <c r="F59" s="480">
        <v>8</v>
      </c>
      <c r="G59" s="480">
        <v>8</v>
      </c>
      <c r="H59" s="480">
        <v>8</v>
      </c>
      <c r="I59" s="480">
        <v>8</v>
      </c>
      <c r="J59" s="480">
        <v>8</v>
      </c>
      <c r="K59" s="480">
        <v>8</v>
      </c>
      <c r="L59" s="480">
        <v>4</v>
      </c>
      <c r="M59" s="475"/>
      <c r="N59" s="475"/>
      <c r="O59" s="475"/>
      <c r="P59" s="475"/>
      <c r="Q59" s="475"/>
      <c r="R59" s="475"/>
      <c r="S59" s="475"/>
      <c r="T59" s="475"/>
      <c r="U59" s="566"/>
      <c r="V59" s="566"/>
      <c r="W59" s="566"/>
      <c r="X59" s="566"/>
      <c r="Y59" s="567"/>
      <c r="Z59" s="567"/>
      <c r="AA59" s="567"/>
      <c r="AB59" s="567"/>
      <c r="AC59" s="567"/>
      <c r="AD59" s="567"/>
      <c r="AE59" s="567"/>
      <c r="AF59" s="567"/>
      <c r="AG59" s="567"/>
      <c r="AH59" s="567"/>
      <c r="AI59" s="567"/>
      <c r="AJ59" s="568"/>
      <c r="AK59" s="568"/>
      <c r="AL59" s="568"/>
      <c r="AM59" s="568"/>
      <c r="AN59" s="568"/>
      <c r="AO59" s="568"/>
      <c r="AP59" s="568"/>
      <c r="AQ59" s="568"/>
      <c r="AR59" s="470"/>
      <c r="AS59" s="470"/>
      <c r="AT59" s="470"/>
      <c r="AU59" s="900"/>
      <c r="AV59" s="470">
        <f>VLOOKUP(D59,'[1]DANH SACH H'!$A$1:$C$11,2,0)</f>
        <v>23</v>
      </c>
      <c r="AW59" s="470">
        <f>VLOOKUP(D59,'[1]DANH SACH H'!$A$1:$C$11,3,0)</f>
        <v>20</v>
      </c>
      <c r="AX59" s="470">
        <v>22</v>
      </c>
      <c r="AY59" s="470">
        <v>38</v>
      </c>
      <c r="AZ59" s="470"/>
      <c r="BA59" s="470">
        <f>IF(AV59&lt;25,0.8,IF(AND(AV59&gt;=25,AV59&lt;=35),1,IF(AND(AV59&gt;=36,AV59&lt;=50),1.2,1.3)))</f>
        <v>0.8</v>
      </c>
      <c r="BB59" s="470">
        <f>IF(AV59&lt;15,0.8,IF(AND(AV59&gt;=15,AV59&lt;=18),1,IF(AND(AV59&gt;=19,AV59&lt;=25),1.2,1.3)))</f>
        <v>1.2</v>
      </c>
      <c r="BC59" s="470">
        <f>(AX59*BA59+AY59*BB59)+AZ59/8*2.5+SUM(AX59:AY59)*0.1</f>
        <v>69.2</v>
      </c>
      <c r="BD59" s="470"/>
      <c r="BE59" s="470"/>
      <c r="BF59" s="470"/>
      <c r="BG59" s="470"/>
      <c r="BH59" s="470"/>
      <c r="BI59" s="470"/>
      <c r="BJ59" s="618">
        <f>BC59+BI59</f>
        <v>69.2</v>
      </c>
      <c r="BK59" s="470"/>
      <c r="BL59" s="470"/>
      <c r="BM59" s="470"/>
      <c r="BN59" s="900"/>
      <c r="BO59" s="569"/>
      <c r="BP59" s="981"/>
      <c r="BQ59" s="472">
        <f>1*0.5</f>
        <v>0.5</v>
      </c>
      <c r="BR59" s="472">
        <f>8*0.3</f>
        <v>2.4</v>
      </c>
      <c r="BS59" s="472">
        <f>0.2*AW59</f>
        <v>4</v>
      </c>
      <c r="BT59" s="470"/>
      <c r="BU59" s="470"/>
      <c r="BV59" s="900"/>
      <c r="BW59" s="900"/>
      <c r="BX59" s="904"/>
      <c r="BY59" s="470"/>
      <c r="BZ59" s="470"/>
      <c r="CA59" s="470"/>
      <c r="CB59" s="470">
        <v>448</v>
      </c>
      <c r="CC59" s="470"/>
      <c r="CD59" s="908"/>
      <c r="CE59" s="912"/>
      <c r="CF59" s="904"/>
      <c r="CG59" s="916"/>
      <c r="CH59" s="306"/>
      <c r="CI59" s="310"/>
      <c r="CJ59" s="307">
        <f>SUM(BR59:BS59)</f>
        <v>6.4</v>
      </c>
      <c r="CK59" s="310"/>
      <c r="CL59" s="310" t="s">
        <v>73</v>
      </c>
      <c r="CN59" s="306"/>
    </row>
    <row r="60" spans="1:94" s="312" customFormat="1" ht="18" customHeight="1">
      <c r="A60" s="893"/>
      <c r="B60" s="979"/>
      <c r="C60" s="471" t="s">
        <v>414</v>
      </c>
      <c r="D60" s="470" t="s">
        <v>149</v>
      </c>
      <c r="E60" s="184"/>
      <c r="F60" s="184"/>
      <c r="G60" s="184"/>
      <c r="H60" s="184"/>
      <c r="I60" s="184"/>
      <c r="J60" s="184"/>
      <c r="K60" s="184"/>
      <c r="L60" s="184"/>
      <c r="M60" s="30"/>
      <c r="N60" s="30"/>
      <c r="O60" s="30"/>
      <c r="P60" s="30"/>
      <c r="Q60" s="30"/>
      <c r="R60" s="30"/>
      <c r="S60" s="30"/>
      <c r="T60" s="30"/>
      <c r="U60" s="115"/>
      <c r="V60" s="115"/>
      <c r="W60" s="115"/>
      <c r="X60" s="115"/>
      <c r="Y60" s="149"/>
      <c r="Z60" s="184">
        <v>8</v>
      </c>
      <c r="AA60" s="184">
        <v>8</v>
      </c>
      <c r="AB60" s="184">
        <v>8</v>
      </c>
      <c r="AC60" s="184">
        <v>8</v>
      </c>
      <c r="AD60" s="184">
        <v>8</v>
      </c>
      <c r="AE60" s="184">
        <v>8</v>
      </c>
      <c r="AF60" s="184">
        <v>8</v>
      </c>
      <c r="AG60" s="184">
        <v>4</v>
      </c>
      <c r="AH60" s="149"/>
      <c r="AI60" s="149"/>
      <c r="AJ60" s="439"/>
      <c r="AK60" s="439"/>
      <c r="AL60" s="439"/>
      <c r="AM60" s="439"/>
      <c r="AN60" s="439"/>
      <c r="AO60" s="439"/>
      <c r="AP60" s="439"/>
      <c r="AQ60" s="439"/>
      <c r="AR60" s="133"/>
      <c r="AS60" s="133"/>
      <c r="AT60" s="133"/>
      <c r="AU60" s="901"/>
      <c r="AV60" s="470">
        <f>VLOOKUP(D60,'[1]DANH SACH H'!$A$1:$C$11,2,0)</f>
        <v>32</v>
      </c>
      <c r="AW60" s="470">
        <f>VLOOKUP(D60,'[1]DANH SACH H'!$A$1:$C$11,3,0)</f>
        <v>30</v>
      </c>
      <c r="AX60" s="476"/>
      <c r="AY60" s="476"/>
      <c r="AZ60" s="476"/>
      <c r="BA60" s="476"/>
      <c r="BB60" s="476"/>
      <c r="BC60" s="476"/>
      <c r="BD60" s="476">
        <v>11</v>
      </c>
      <c r="BE60" s="476">
        <v>49</v>
      </c>
      <c r="BF60" s="476"/>
      <c r="BG60" s="470">
        <f>IF(AW60&lt;25,0.8,IF(AND(AW60&gt;=25,AW60&lt;=35),1,IF(AND(AW60&gt;=36,AW60&lt;=50),1.2,1.3)))</f>
        <v>1</v>
      </c>
      <c r="BH60" s="470">
        <f>IF(AW60&lt;15,0.8,IF(AND(AW60&gt;=15,AW60&lt;=18),1,IF(AND(AW60&gt;=19,AW60&lt;=25),1.2,1.3)))</f>
        <v>1.3</v>
      </c>
      <c r="BI60" s="470">
        <f>(BD60*BG60+BE60*BH60)+BF60/8*2.5+SUM(BD60:BE60)*0.1</f>
        <v>80.7</v>
      </c>
      <c r="BJ60" s="618">
        <f>BC60+BI60</f>
        <v>80.7</v>
      </c>
      <c r="BK60" s="470"/>
      <c r="BL60" s="470"/>
      <c r="BM60" s="470"/>
      <c r="BN60" s="901"/>
      <c r="BO60" s="570"/>
      <c r="BP60" s="981"/>
      <c r="BQ60" s="472">
        <f>1*0.5</f>
        <v>0.5</v>
      </c>
      <c r="BR60" s="472">
        <f>8*0.3</f>
        <v>2.4</v>
      </c>
      <c r="BS60" s="472">
        <f>0.2*AW60</f>
        <v>6</v>
      </c>
      <c r="BT60" s="476"/>
      <c r="BU60" s="476"/>
      <c r="BV60" s="901"/>
      <c r="BW60" s="901"/>
      <c r="BX60" s="905"/>
      <c r="BY60" s="476"/>
      <c r="BZ60" s="476"/>
      <c r="CA60" s="476"/>
      <c r="CB60" s="476"/>
      <c r="CC60" s="476"/>
      <c r="CD60" s="909"/>
      <c r="CE60" s="913"/>
      <c r="CF60" s="905"/>
      <c r="CG60" s="917"/>
      <c r="CH60" s="306"/>
      <c r="CI60" s="310"/>
      <c r="CJ60" s="309"/>
      <c r="CK60" s="310"/>
      <c r="CL60" s="310"/>
      <c r="CN60" s="498">
        <f>SUM(BR60:BS60)</f>
        <v>8.4</v>
      </c>
      <c r="CP60" s="312" t="s">
        <v>410</v>
      </c>
    </row>
    <row r="61" spans="1:94" s="312" customFormat="1" ht="15.75" customHeight="1" thickBot="1">
      <c r="A61" s="893"/>
      <c r="B61" s="979"/>
      <c r="C61" s="666" t="s">
        <v>143</v>
      </c>
      <c r="D61" s="667"/>
      <c r="E61" s="668"/>
      <c r="F61" s="668"/>
      <c r="G61" s="668"/>
      <c r="H61" s="668"/>
      <c r="I61" s="668"/>
      <c r="J61" s="668"/>
      <c r="K61" s="668"/>
      <c r="L61" s="668"/>
      <c r="M61" s="668"/>
      <c r="N61" s="668"/>
      <c r="O61" s="668"/>
      <c r="P61" s="668"/>
      <c r="Q61" s="668"/>
      <c r="R61" s="668"/>
      <c r="S61" s="668"/>
      <c r="T61" s="668"/>
      <c r="U61" s="668"/>
      <c r="V61" s="668"/>
      <c r="W61" s="668"/>
      <c r="X61" s="668"/>
      <c r="Y61" s="668"/>
      <c r="Z61" s="668"/>
      <c r="AA61" s="668"/>
      <c r="AB61" s="668"/>
      <c r="AC61" s="668"/>
      <c r="AD61" s="668"/>
      <c r="AE61" s="668"/>
      <c r="AF61" s="668"/>
      <c r="AG61" s="668"/>
      <c r="AH61" s="668"/>
      <c r="AI61" s="668"/>
      <c r="AJ61" s="476"/>
      <c r="AK61" s="476"/>
      <c r="AL61" s="476"/>
      <c r="AM61" s="476"/>
      <c r="AN61" s="476"/>
      <c r="AO61" s="476"/>
      <c r="AP61" s="476"/>
      <c r="AQ61" s="476"/>
      <c r="AR61" s="476"/>
      <c r="AS61" s="476"/>
      <c r="AT61" s="476"/>
      <c r="AU61" s="901"/>
      <c r="AV61" s="668"/>
      <c r="AW61" s="668"/>
      <c r="AX61" s="484"/>
      <c r="AY61" s="484"/>
      <c r="AZ61" s="571"/>
      <c r="BA61" s="571"/>
      <c r="BB61" s="571"/>
      <c r="BC61" s="571"/>
      <c r="BD61" s="571"/>
      <c r="BE61" s="484"/>
      <c r="BF61" s="484"/>
      <c r="BG61" s="484"/>
      <c r="BH61" s="484"/>
      <c r="BI61" s="484"/>
      <c r="BJ61" s="484"/>
      <c r="BK61" s="486"/>
      <c r="BL61" s="486"/>
      <c r="BM61" s="484"/>
      <c r="BN61" s="902"/>
      <c r="BO61" s="572"/>
      <c r="BP61" s="982"/>
      <c r="BQ61" s="486"/>
      <c r="BR61" s="486"/>
      <c r="BS61" s="486"/>
      <c r="BT61" s="484"/>
      <c r="BU61" s="484"/>
      <c r="BV61" s="902"/>
      <c r="BW61" s="902"/>
      <c r="BX61" s="906"/>
      <c r="BY61" s="484"/>
      <c r="BZ61" s="484"/>
      <c r="CA61" s="484"/>
      <c r="CB61" s="484"/>
      <c r="CC61" s="484"/>
      <c r="CD61" s="910"/>
      <c r="CE61" s="914"/>
      <c r="CF61" s="906"/>
      <c r="CG61" s="918"/>
      <c r="CH61" s="306"/>
      <c r="CI61" s="310"/>
      <c r="CJ61" s="310"/>
      <c r="CK61" s="310"/>
      <c r="CL61" s="310"/>
      <c r="CN61" s="306"/>
      <c r="CP61" s="310"/>
    </row>
    <row r="62" spans="1:92" s="312" customFormat="1" ht="18" customHeight="1">
      <c r="A62" s="983">
        <v>6</v>
      </c>
      <c r="B62" s="984" t="s">
        <v>73</v>
      </c>
      <c r="C62" s="669" t="s">
        <v>415</v>
      </c>
      <c r="D62" s="575" t="s">
        <v>149</v>
      </c>
      <c r="E62" s="670"/>
      <c r="F62" s="670"/>
      <c r="G62" s="670"/>
      <c r="H62" s="670"/>
      <c r="I62" s="670"/>
      <c r="J62" s="670"/>
      <c r="K62" s="670"/>
      <c r="L62" s="670">
        <v>8</v>
      </c>
      <c r="M62" s="670">
        <v>8</v>
      </c>
      <c r="N62" s="670">
        <v>8</v>
      </c>
      <c r="O62" s="670">
        <v>8</v>
      </c>
      <c r="P62" s="670">
        <v>8</v>
      </c>
      <c r="Q62" s="670">
        <v>5</v>
      </c>
      <c r="R62" s="670"/>
      <c r="S62" s="670"/>
      <c r="T62" s="670"/>
      <c r="U62" s="573"/>
      <c r="V62" s="573"/>
      <c r="W62" s="573"/>
      <c r="X62" s="573"/>
      <c r="Y62" s="574"/>
      <c r="Z62" s="574"/>
      <c r="AA62" s="574"/>
      <c r="AB62" s="574"/>
      <c r="AC62" s="574"/>
      <c r="AD62" s="574"/>
      <c r="AE62" s="574"/>
      <c r="AF62" s="574"/>
      <c r="AG62" s="574"/>
      <c r="AH62" s="574"/>
      <c r="AI62" s="574"/>
      <c r="AJ62" s="574"/>
      <c r="AK62" s="574"/>
      <c r="AL62" s="574"/>
      <c r="AM62" s="574"/>
      <c r="AN62" s="574"/>
      <c r="AO62" s="574"/>
      <c r="AP62" s="574"/>
      <c r="AQ62" s="574"/>
      <c r="AR62" s="575"/>
      <c r="AS62" s="575"/>
      <c r="AT62" s="575"/>
      <c r="AU62" s="986">
        <f>SUM(E62:T65)</f>
        <v>330</v>
      </c>
      <c r="AV62" s="671">
        <f>VLOOKUP(D62,'[1]DANH SACH H'!$A$1:$C$11,2,0)</f>
        <v>32</v>
      </c>
      <c r="AW62" s="671">
        <f>VLOOKUP(D62,'[1]DANH SACH H'!$A$1:$C$11,3,0)</f>
        <v>30</v>
      </c>
      <c r="AX62" s="575">
        <v>7</v>
      </c>
      <c r="AY62" s="575">
        <v>38</v>
      </c>
      <c r="AZ62" s="575"/>
      <c r="BA62" s="514">
        <f>IF(AV62&lt;25,0.8,IF(AND(AV62&gt;=25,AV62&lt;=35),1,IF(AND(AV62&gt;=36,AV62&lt;=50),1.2,1.3)))</f>
        <v>1</v>
      </c>
      <c r="BB62" s="514">
        <f>IF(AV62&lt;15,0.8,IF(AND(AV62&gt;=15,AV62&lt;=18),1,IF(AND(AV62&gt;=19,AV62&lt;=25),1.2,1.3)))</f>
        <v>1.3</v>
      </c>
      <c r="BC62" s="514">
        <f>(AX62*BA62+AY62*BB62)+AZ62/8*2.5+SUM(AX62:AY62)*0.1</f>
        <v>60.9</v>
      </c>
      <c r="BD62" s="575"/>
      <c r="BE62" s="575"/>
      <c r="BF62" s="575"/>
      <c r="BG62" s="575"/>
      <c r="BH62" s="575"/>
      <c r="BI62" s="575"/>
      <c r="BJ62" s="672">
        <f aca="true" t="shared" si="12" ref="BJ62:BJ67">BC62+BI62</f>
        <v>60.9</v>
      </c>
      <c r="BK62" s="577"/>
      <c r="BL62" s="577"/>
      <c r="BM62" s="575"/>
      <c r="BN62" s="576"/>
      <c r="BO62" s="576"/>
      <c r="BP62" s="989"/>
      <c r="BQ62" s="575">
        <f aca="true" t="shared" si="13" ref="BQ62:BQ67">1*0.5</f>
        <v>0.5</v>
      </c>
      <c r="BR62" s="575">
        <f aca="true" t="shared" si="14" ref="BR62:BR67">8*0.3</f>
        <v>2.4</v>
      </c>
      <c r="BS62" s="575">
        <f aca="true" t="shared" si="15" ref="BS62:BS67">0.2*AW62</f>
        <v>6</v>
      </c>
      <c r="BT62" s="575"/>
      <c r="BU62" s="575"/>
      <c r="BV62" s="986"/>
      <c r="BW62" s="986"/>
      <c r="BX62" s="986">
        <f>SUM(BN62:BW70)</f>
        <v>266.4</v>
      </c>
      <c r="BY62" s="575"/>
      <c r="BZ62" s="575"/>
      <c r="CA62" s="575"/>
      <c r="CB62" s="575"/>
      <c r="CC62" s="575"/>
      <c r="CD62" s="992">
        <f>SUM(BJ62:BJ67)+BX62</f>
        <v>1014.1999999999999</v>
      </c>
      <c r="CE62" s="995">
        <f>14*40</f>
        <v>560</v>
      </c>
      <c r="CF62" s="992">
        <f>CD62-CE62</f>
        <v>454.19999999999993</v>
      </c>
      <c r="CG62" s="1000"/>
      <c r="CH62" s="306"/>
      <c r="CI62" s="310"/>
      <c r="CJ62" s="310">
        <f>0.3*8+0.2*AW62+0.1*AW62</f>
        <v>11.4</v>
      </c>
      <c r="CK62" s="310"/>
      <c r="CL62" s="310" t="s">
        <v>400</v>
      </c>
      <c r="CN62" s="306"/>
    </row>
    <row r="63" spans="1:92" s="312" customFormat="1" ht="18">
      <c r="A63" s="938"/>
      <c r="B63" s="985"/>
      <c r="C63" s="516" t="s">
        <v>216</v>
      </c>
      <c r="D63" s="514" t="s">
        <v>244</v>
      </c>
      <c r="E63" s="673">
        <v>6</v>
      </c>
      <c r="F63" s="673">
        <v>6</v>
      </c>
      <c r="G63" s="673">
        <v>6</v>
      </c>
      <c r="H63" s="673">
        <v>6</v>
      </c>
      <c r="I63" s="673">
        <v>9</v>
      </c>
      <c r="J63" s="673">
        <v>9</v>
      </c>
      <c r="K63" s="673">
        <v>9</v>
      </c>
      <c r="L63" s="673">
        <v>9</v>
      </c>
      <c r="M63" s="673">
        <v>9</v>
      </c>
      <c r="N63" s="673">
        <v>9</v>
      </c>
      <c r="O63" s="673">
        <v>9</v>
      </c>
      <c r="P63" s="673">
        <v>9</v>
      </c>
      <c r="Q63" s="673">
        <v>6</v>
      </c>
      <c r="R63" s="673">
        <v>6</v>
      </c>
      <c r="S63" s="673">
        <v>6</v>
      </c>
      <c r="T63" s="673">
        <v>6</v>
      </c>
      <c r="U63" s="518"/>
      <c r="V63" s="518"/>
      <c r="W63" s="518"/>
      <c r="X63" s="518"/>
      <c r="Y63" s="578"/>
      <c r="Z63" s="578"/>
      <c r="AA63" s="578"/>
      <c r="AB63" s="578"/>
      <c r="AC63" s="578"/>
      <c r="AD63" s="578"/>
      <c r="AE63" s="578"/>
      <c r="AF63" s="578"/>
      <c r="AG63" s="578"/>
      <c r="AH63" s="578"/>
      <c r="AI63" s="578"/>
      <c r="AJ63" s="578"/>
      <c r="AK63" s="578"/>
      <c r="AL63" s="578"/>
      <c r="AM63" s="578"/>
      <c r="AN63" s="578"/>
      <c r="AO63" s="578"/>
      <c r="AP63" s="578"/>
      <c r="AQ63" s="578"/>
      <c r="AR63" s="514"/>
      <c r="AS63" s="514"/>
      <c r="AT63" s="514"/>
      <c r="AU63" s="987"/>
      <c r="AV63" s="580">
        <f>VLOOKUP(D63,'[1]DANH SACH H'!$A$1:$C$11,2,0)</f>
        <v>43</v>
      </c>
      <c r="AW63" s="580">
        <f>VLOOKUP(D63,'[1]DANH SACH H'!$A$1:$C$11,3,0)</f>
        <v>35</v>
      </c>
      <c r="AX63" s="514">
        <v>23</v>
      </c>
      <c r="AY63" s="514">
        <v>97</v>
      </c>
      <c r="AZ63" s="514"/>
      <c r="BA63" s="514">
        <f>IF(AV63&lt;25,0.8,IF(AND(AV63&gt;=25,AV63&lt;=35),1,IF(AND(AV63&gt;=36,AV63&lt;=50),1.2,1.3)))</f>
        <v>1.2</v>
      </c>
      <c r="BB63" s="514">
        <f>IF(AV63&lt;15,0.8,IF(AND(AV63&gt;=15,AV63&lt;=18),1,IF(AND(AV63&gt;=19,AV63&lt;=25),1.2,1.3)))</f>
        <v>1.3</v>
      </c>
      <c r="BC63" s="514">
        <f>(AX63*BA63+AY63*BB63)+AZ63/8*2.5+SUM(AX63:AY63)*0.1</f>
        <v>165.70000000000002</v>
      </c>
      <c r="BD63" s="514"/>
      <c r="BE63" s="514"/>
      <c r="BF63" s="514"/>
      <c r="BG63" s="514"/>
      <c r="BH63" s="514"/>
      <c r="BI63" s="514"/>
      <c r="BJ63" s="674">
        <f t="shared" si="12"/>
        <v>165.70000000000002</v>
      </c>
      <c r="BK63" s="515"/>
      <c r="BL63" s="515"/>
      <c r="BM63" s="513"/>
      <c r="BN63" s="521"/>
      <c r="BO63" s="521"/>
      <c r="BP63" s="990"/>
      <c r="BQ63" s="514">
        <f t="shared" si="13"/>
        <v>0.5</v>
      </c>
      <c r="BR63" s="514">
        <f t="shared" si="14"/>
        <v>2.4</v>
      </c>
      <c r="BS63" s="514">
        <f t="shared" si="15"/>
        <v>7</v>
      </c>
      <c r="BT63" s="514"/>
      <c r="BU63" s="514"/>
      <c r="BV63" s="987"/>
      <c r="BW63" s="987"/>
      <c r="BX63" s="987"/>
      <c r="BY63" s="514"/>
      <c r="BZ63" s="514"/>
      <c r="CA63" s="514"/>
      <c r="CB63" s="514"/>
      <c r="CC63" s="514"/>
      <c r="CD63" s="993"/>
      <c r="CE63" s="996"/>
      <c r="CF63" s="998"/>
      <c r="CG63" s="1001"/>
      <c r="CI63" s="310"/>
      <c r="CJ63" s="310">
        <f>0.3*8+0.2*AW63+0.1*AW63</f>
        <v>12.9</v>
      </c>
      <c r="CK63" s="310"/>
      <c r="CL63" s="310" t="s">
        <v>400</v>
      </c>
      <c r="CN63" s="306"/>
    </row>
    <row r="64" spans="1:94" s="319" customFormat="1" ht="18" customHeight="1">
      <c r="A64" s="938"/>
      <c r="B64" s="985"/>
      <c r="C64" s="516" t="s">
        <v>216</v>
      </c>
      <c r="D64" s="514" t="s">
        <v>241</v>
      </c>
      <c r="E64" s="673">
        <v>4</v>
      </c>
      <c r="F64" s="673">
        <v>4</v>
      </c>
      <c r="G64" s="673">
        <v>4</v>
      </c>
      <c r="H64" s="673">
        <v>4</v>
      </c>
      <c r="I64" s="673">
        <v>4</v>
      </c>
      <c r="J64" s="673">
        <v>4</v>
      </c>
      <c r="K64" s="673">
        <v>4</v>
      </c>
      <c r="L64" s="673">
        <v>4</v>
      </c>
      <c r="M64" s="673">
        <v>8</v>
      </c>
      <c r="N64" s="673">
        <v>8</v>
      </c>
      <c r="O64" s="673">
        <v>12</v>
      </c>
      <c r="P64" s="673">
        <v>12</v>
      </c>
      <c r="Q64" s="673">
        <v>12</v>
      </c>
      <c r="R64" s="673">
        <v>12</v>
      </c>
      <c r="S64" s="673">
        <v>12</v>
      </c>
      <c r="T64" s="673">
        <v>12</v>
      </c>
      <c r="U64" s="519"/>
      <c r="V64" s="519"/>
      <c r="W64" s="519"/>
      <c r="X64" s="519"/>
      <c r="Y64" s="579"/>
      <c r="Z64" s="579"/>
      <c r="AA64" s="579"/>
      <c r="AB64" s="579"/>
      <c r="AC64" s="579"/>
      <c r="AD64" s="579"/>
      <c r="AE64" s="579"/>
      <c r="AF64" s="579"/>
      <c r="AG64" s="579"/>
      <c r="AH64" s="579"/>
      <c r="AI64" s="579"/>
      <c r="AJ64" s="579"/>
      <c r="AK64" s="579"/>
      <c r="AL64" s="579"/>
      <c r="AM64" s="579"/>
      <c r="AN64" s="579"/>
      <c r="AO64" s="579"/>
      <c r="AP64" s="579"/>
      <c r="AQ64" s="579"/>
      <c r="AR64" s="514"/>
      <c r="AS64" s="514"/>
      <c r="AT64" s="514"/>
      <c r="AU64" s="987"/>
      <c r="AV64" s="580">
        <f>VLOOKUP(D64,'[1]DANH SACH H'!$A$1:$C$11,2,0)</f>
        <v>12</v>
      </c>
      <c r="AW64" s="580">
        <f>VLOOKUP(D64,'[1]DANH SACH H'!$A$1:$C$11,3,0)</f>
        <v>10</v>
      </c>
      <c r="AX64" s="514">
        <v>23</v>
      </c>
      <c r="AY64" s="514">
        <v>97</v>
      </c>
      <c r="AZ64" s="580"/>
      <c r="BA64" s="514">
        <f>IF(AV64&lt;25,0.8,IF(AND(AV64&gt;=25,AV64&lt;=35),1,IF(AND(AV64&gt;=36,AV64&lt;=50),1.2,1.3)))</f>
        <v>0.8</v>
      </c>
      <c r="BB64" s="514">
        <f>IF(AV64&lt;15,0.8,IF(AND(AV64&gt;=15,AV64&lt;=18),1,IF(AND(AV64&gt;=19,AV64&lt;=25),1.2,1.3)))</f>
        <v>0.8</v>
      </c>
      <c r="BC64" s="514">
        <f>(AX64*BA64+AY64*BB64)+AZ64/8*2.5+SUM(AX64:AY64)*0.1</f>
        <v>108.00000000000001</v>
      </c>
      <c r="BD64" s="514"/>
      <c r="BE64" s="514"/>
      <c r="BF64" s="514"/>
      <c r="BG64" s="514"/>
      <c r="BH64" s="514"/>
      <c r="BI64" s="514"/>
      <c r="BJ64" s="674">
        <f t="shared" si="12"/>
        <v>108.00000000000001</v>
      </c>
      <c r="BK64" s="515"/>
      <c r="BL64" s="515"/>
      <c r="BM64" s="514"/>
      <c r="BN64" s="521"/>
      <c r="BO64" s="521"/>
      <c r="BP64" s="990"/>
      <c r="BQ64" s="514">
        <f t="shared" si="13"/>
        <v>0.5</v>
      </c>
      <c r="BR64" s="514">
        <f t="shared" si="14"/>
        <v>2.4</v>
      </c>
      <c r="BS64" s="514">
        <f t="shared" si="15"/>
        <v>2</v>
      </c>
      <c r="BT64" s="580"/>
      <c r="BU64" s="580"/>
      <c r="BV64" s="987"/>
      <c r="BW64" s="987"/>
      <c r="BX64" s="987"/>
      <c r="BY64" s="581"/>
      <c r="BZ64" s="581"/>
      <c r="CA64" s="581"/>
      <c r="CB64" s="581"/>
      <c r="CC64" s="582"/>
      <c r="CD64" s="993"/>
      <c r="CE64" s="996"/>
      <c r="CF64" s="998"/>
      <c r="CG64" s="1001"/>
      <c r="CI64" s="310"/>
      <c r="CJ64" s="310">
        <f>0.3*8+0.2*AW64+0.1*AW64</f>
        <v>5.4</v>
      </c>
      <c r="CK64" s="310"/>
      <c r="CL64" s="310" t="s">
        <v>400</v>
      </c>
      <c r="CN64" s="306"/>
      <c r="CP64" s="310"/>
    </row>
    <row r="65" spans="1:94" s="319" customFormat="1" ht="18" customHeight="1">
      <c r="A65" s="938"/>
      <c r="B65" s="985"/>
      <c r="C65" s="516" t="s">
        <v>416</v>
      </c>
      <c r="D65" s="517" t="s">
        <v>149</v>
      </c>
      <c r="E65" s="673">
        <v>8</v>
      </c>
      <c r="F65" s="673">
        <v>8</v>
      </c>
      <c r="G65" s="673">
        <v>8</v>
      </c>
      <c r="H65" s="673">
        <v>8</v>
      </c>
      <c r="I65" s="673">
        <v>8</v>
      </c>
      <c r="J65" s="673">
        <v>5</v>
      </c>
      <c r="K65" s="673"/>
      <c r="L65" s="673"/>
      <c r="M65" s="673"/>
      <c r="N65" s="673"/>
      <c r="O65" s="673"/>
      <c r="P65" s="673"/>
      <c r="Q65" s="673"/>
      <c r="R65" s="673"/>
      <c r="S65" s="673"/>
      <c r="T65" s="673"/>
      <c r="U65" s="519"/>
      <c r="V65" s="519"/>
      <c r="W65" s="519"/>
      <c r="X65" s="519"/>
      <c r="Y65" s="579"/>
      <c r="Z65" s="579"/>
      <c r="AA65" s="579"/>
      <c r="AB65" s="579"/>
      <c r="AC65" s="579"/>
      <c r="AD65" s="579"/>
      <c r="AE65" s="579"/>
      <c r="AF65" s="579"/>
      <c r="AG65" s="579"/>
      <c r="AH65" s="579"/>
      <c r="AI65" s="579"/>
      <c r="AJ65" s="579"/>
      <c r="AK65" s="579"/>
      <c r="AL65" s="579"/>
      <c r="AM65" s="579"/>
      <c r="AN65" s="579"/>
      <c r="AO65" s="579"/>
      <c r="AP65" s="579"/>
      <c r="AQ65" s="579"/>
      <c r="AR65" s="514"/>
      <c r="AS65" s="514"/>
      <c r="AT65" s="514"/>
      <c r="AU65" s="987"/>
      <c r="AV65" s="580">
        <f>VLOOKUP(D65,'[1]DANH SACH H'!$A$1:$C$11,2,0)</f>
        <v>32</v>
      </c>
      <c r="AW65" s="580">
        <f>VLOOKUP(D65,'[1]DANH SACH H'!$A$1:$C$11,3,0)</f>
        <v>30</v>
      </c>
      <c r="AX65" s="514">
        <v>8</v>
      </c>
      <c r="AY65" s="514">
        <v>37</v>
      </c>
      <c r="AZ65" s="580"/>
      <c r="BA65" s="514">
        <f>IF(AV65&lt;25,0.8,IF(AND(AV65&gt;=25,AV65&lt;=35),1,IF(AND(AV65&gt;=36,AV65&lt;=50),1.2,1.3)))</f>
        <v>1</v>
      </c>
      <c r="BB65" s="514">
        <f>IF(AV65&lt;15,0.8,IF(AND(AV65&gt;=15,AV65&lt;=18),1,IF(AND(AV65&gt;=19,AV65&lt;=25),1.2,1.3)))</f>
        <v>1.3</v>
      </c>
      <c r="BC65" s="514">
        <f>(AX65*BA65+AY65*BB65)+AZ65/8*2.5+SUM(AX65:AY65)*0.1</f>
        <v>60.6</v>
      </c>
      <c r="BD65" s="514"/>
      <c r="BE65" s="514"/>
      <c r="BF65" s="514"/>
      <c r="BG65" s="514"/>
      <c r="BH65" s="514"/>
      <c r="BI65" s="514"/>
      <c r="BJ65" s="674">
        <f t="shared" si="12"/>
        <v>60.6</v>
      </c>
      <c r="BK65" s="515"/>
      <c r="BL65" s="515"/>
      <c r="BM65" s="514"/>
      <c r="BN65" s="521"/>
      <c r="BO65" s="521"/>
      <c r="BP65" s="990"/>
      <c r="BQ65" s="514">
        <f t="shared" si="13"/>
        <v>0.5</v>
      </c>
      <c r="BR65" s="514">
        <f t="shared" si="14"/>
        <v>2.4</v>
      </c>
      <c r="BS65" s="514">
        <f t="shared" si="15"/>
        <v>6</v>
      </c>
      <c r="BT65" s="580"/>
      <c r="BU65" s="580"/>
      <c r="BV65" s="987"/>
      <c r="BW65" s="987"/>
      <c r="BX65" s="987"/>
      <c r="BY65" s="581"/>
      <c r="BZ65" s="581"/>
      <c r="CA65" s="581"/>
      <c r="CB65" s="581"/>
      <c r="CC65" s="582"/>
      <c r="CD65" s="993"/>
      <c r="CE65" s="996"/>
      <c r="CF65" s="998"/>
      <c r="CG65" s="1001"/>
      <c r="CI65" s="310"/>
      <c r="CJ65" s="310">
        <f>0.3*8+0.2*AW65+0.1*AW65</f>
        <v>11.4</v>
      </c>
      <c r="CK65" s="310"/>
      <c r="CL65" s="310" t="s">
        <v>400</v>
      </c>
      <c r="CN65" s="306"/>
      <c r="CP65" s="310"/>
    </row>
    <row r="66" spans="1:94" s="319" customFormat="1" ht="18" customHeight="1">
      <c r="A66" s="938"/>
      <c r="B66" s="985"/>
      <c r="C66" s="516" t="s">
        <v>417</v>
      </c>
      <c r="D66" s="514" t="s">
        <v>149</v>
      </c>
      <c r="E66" s="184"/>
      <c r="F66" s="184"/>
      <c r="G66" s="184"/>
      <c r="H66" s="184"/>
      <c r="I66" s="184"/>
      <c r="J66" s="184"/>
      <c r="K66" s="184"/>
      <c r="L66" s="184"/>
      <c r="M66" s="184"/>
      <c r="N66" s="184"/>
      <c r="O66" s="184"/>
      <c r="P66" s="184"/>
      <c r="Q66" s="184"/>
      <c r="R66" s="184"/>
      <c r="S66" s="184"/>
      <c r="T66" s="184"/>
      <c r="U66" s="159"/>
      <c r="V66" s="159"/>
      <c r="W66" s="159"/>
      <c r="X66" s="159"/>
      <c r="Y66" s="116"/>
      <c r="Z66" s="184">
        <v>8</v>
      </c>
      <c r="AA66" s="184">
        <v>8</v>
      </c>
      <c r="AB66" s="184">
        <v>8</v>
      </c>
      <c r="AC66" s="184">
        <v>8</v>
      </c>
      <c r="AD66" s="184">
        <v>8</v>
      </c>
      <c r="AE66" s="184">
        <v>8</v>
      </c>
      <c r="AF66" s="184">
        <v>8</v>
      </c>
      <c r="AG66" s="184">
        <v>8</v>
      </c>
      <c r="AH66" s="184">
        <v>8</v>
      </c>
      <c r="AI66" s="184">
        <v>3</v>
      </c>
      <c r="AJ66" s="184"/>
      <c r="AK66" s="184"/>
      <c r="AL66" s="184"/>
      <c r="AM66" s="184"/>
      <c r="AN66" s="184"/>
      <c r="AO66" s="184"/>
      <c r="AP66" s="184"/>
      <c r="AQ66" s="184"/>
      <c r="AR66" s="184"/>
      <c r="AS66" s="184"/>
      <c r="AT66" s="184"/>
      <c r="AU66" s="987"/>
      <c r="AV66" s="580">
        <f>VLOOKUP(D66,'[1]DANH SACH H'!$A$1:$C$11,2,0)</f>
        <v>32</v>
      </c>
      <c r="AW66" s="580">
        <f>VLOOKUP(D66,'[1]DANH SACH H'!$A$1:$C$11,3,0)</f>
        <v>30</v>
      </c>
      <c r="AX66" s="514"/>
      <c r="AY66" s="514"/>
      <c r="AZ66" s="580"/>
      <c r="BA66" s="580"/>
      <c r="BB66" s="580"/>
      <c r="BC66" s="580"/>
      <c r="BD66" s="514">
        <v>12</v>
      </c>
      <c r="BE66" s="514">
        <v>63</v>
      </c>
      <c r="BF66" s="514"/>
      <c r="BG66" s="515">
        <f>IF(AW66&lt;25,0.8,IF(AND(AW66&gt;=25,AW66&lt;=35),1,IF(AND(AW66&gt;=36,AW66&lt;=50),1.2,1.3)))</f>
        <v>1</v>
      </c>
      <c r="BH66" s="515">
        <f>IF(AW66&lt;15,0.8,IF(AND(AW66&gt;=15,AW66&lt;=18),1,IF(AND(AW66&gt;=19,AW66&lt;=25),1.2,1.3)))</f>
        <v>1.3</v>
      </c>
      <c r="BI66" s="515">
        <f>(BD66*BG66+BE66*BH66)+BF66/8*2.5+SUM(BD66:BE66)*0.1</f>
        <v>101.4</v>
      </c>
      <c r="BJ66" s="674">
        <f t="shared" si="12"/>
        <v>101.4</v>
      </c>
      <c r="BK66" s="515"/>
      <c r="BL66" s="515"/>
      <c r="BM66" s="514"/>
      <c r="BN66" s="521"/>
      <c r="BO66" s="521"/>
      <c r="BP66" s="990"/>
      <c r="BQ66" s="514">
        <f t="shared" si="13"/>
        <v>0.5</v>
      </c>
      <c r="BR66" s="514">
        <f t="shared" si="14"/>
        <v>2.4</v>
      </c>
      <c r="BS66" s="514">
        <f t="shared" si="15"/>
        <v>6</v>
      </c>
      <c r="BT66" s="580"/>
      <c r="BU66" s="580"/>
      <c r="BV66" s="987"/>
      <c r="BW66" s="987"/>
      <c r="BX66" s="987"/>
      <c r="BY66" s="581"/>
      <c r="BZ66" s="581"/>
      <c r="CA66" s="581"/>
      <c r="CB66" s="581"/>
      <c r="CC66" s="582"/>
      <c r="CD66" s="993"/>
      <c r="CE66" s="996"/>
      <c r="CF66" s="998"/>
      <c r="CG66" s="1001"/>
      <c r="CI66" s="310"/>
      <c r="CJ66" s="310"/>
      <c r="CK66" s="310"/>
      <c r="CL66" s="310"/>
      <c r="CN66" s="498">
        <f>SUM(BR66:BS66)</f>
        <v>8.4</v>
      </c>
      <c r="CP66" s="310" t="s">
        <v>458</v>
      </c>
    </row>
    <row r="67" spans="1:94" s="319" customFormat="1" ht="18" customHeight="1">
      <c r="A67" s="938"/>
      <c r="B67" s="985"/>
      <c r="C67" s="521" t="s">
        <v>418</v>
      </c>
      <c r="D67" s="514" t="s">
        <v>399</v>
      </c>
      <c r="E67" s="184"/>
      <c r="F67" s="184"/>
      <c r="G67" s="184"/>
      <c r="H67" s="184"/>
      <c r="I67" s="184"/>
      <c r="J67" s="184"/>
      <c r="K67" s="184"/>
      <c r="L67" s="184"/>
      <c r="M67" s="184"/>
      <c r="N67" s="184"/>
      <c r="O67" s="184"/>
      <c r="P67" s="184"/>
      <c r="Q67" s="184"/>
      <c r="R67" s="184"/>
      <c r="S67" s="184"/>
      <c r="T67" s="184"/>
      <c r="U67" s="159"/>
      <c r="V67" s="159"/>
      <c r="W67" s="159"/>
      <c r="X67" s="159"/>
      <c r="Y67" s="116"/>
      <c r="Z67" s="184"/>
      <c r="AA67" s="184"/>
      <c r="AB67" s="184"/>
      <c r="AC67" s="184"/>
      <c r="AD67" s="184"/>
      <c r="AE67" s="184"/>
      <c r="AF67" s="184"/>
      <c r="AG67" s="184"/>
      <c r="AH67" s="184">
        <v>16</v>
      </c>
      <c r="AI67" s="184">
        <v>16</v>
      </c>
      <c r="AJ67" s="184">
        <v>16</v>
      </c>
      <c r="AK67" s="184">
        <v>16</v>
      </c>
      <c r="AL67" s="184">
        <v>16</v>
      </c>
      <c r="AM67" s="184">
        <v>16</v>
      </c>
      <c r="AN67" s="184">
        <v>16</v>
      </c>
      <c r="AO67" s="184">
        <v>24</v>
      </c>
      <c r="AP67" s="184">
        <v>24</v>
      </c>
      <c r="AQ67" s="184">
        <v>24</v>
      </c>
      <c r="AR67" s="184">
        <v>24</v>
      </c>
      <c r="AS67" s="184">
        <v>24</v>
      </c>
      <c r="AT67" s="184">
        <v>8</v>
      </c>
      <c r="AU67" s="987"/>
      <c r="AV67" s="580">
        <f>VLOOKUP(D67,'[1]DANH SACH H'!$A$1:$C$11,2,0)</f>
        <v>16</v>
      </c>
      <c r="AW67" s="580">
        <f>VLOOKUP(D67,'[1]DANH SACH H'!$A$1:$C$11,3,0)</f>
        <v>15</v>
      </c>
      <c r="AX67" s="514"/>
      <c r="AY67" s="514"/>
      <c r="AZ67" s="580"/>
      <c r="BA67" s="580"/>
      <c r="BB67" s="580"/>
      <c r="BC67" s="580"/>
      <c r="BD67" s="514">
        <v>64</v>
      </c>
      <c r="BE67" s="514">
        <v>176</v>
      </c>
      <c r="BF67" s="514"/>
      <c r="BG67" s="515">
        <f>IF(AW67&lt;25,0.8,IF(AND(AW67&gt;=25,AW67&lt;=35),1,IF(AND(AW67&gt;=36,AW67&lt;=50),1.2,1.3)))</f>
        <v>0.8</v>
      </c>
      <c r="BH67" s="515">
        <f>IF(AW67&lt;15,0.8,IF(AND(AW67&gt;=15,AW67&lt;=18),1,IF(AND(AW67&gt;=19,AW67&lt;=25),1.2,1.3)))</f>
        <v>1</v>
      </c>
      <c r="BI67" s="515">
        <f>(BD67*BG67+BE67*BH67)+BF67/8*2.5+SUM(BD67:BE67)*0.1</f>
        <v>251.2</v>
      </c>
      <c r="BJ67" s="674">
        <f t="shared" si="12"/>
        <v>251.2</v>
      </c>
      <c r="BK67" s="515"/>
      <c r="BL67" s="515"/>
      <c r="BM67" s="514"/>
      <c r="BN67" s="521"/>
      <c r="BO67" s="521"/>
      <c r="BP67" s="990"/>
      <c r="BQ67" s="514">
        <f t="shared" si="13"/>
        <v>0.5</v>
      </c>
      <c r="BR67" s="514">
        <f t="shared" si="14"/>
        <v>2.4</v>
      </c>
      <c r="BS67" s="514">
        <f t="shared" si="15"/>
        <v>3</v>
      </c>
      <c r="BT67" s="580"/>
      <c r="BU67" s="580"/>
      <c r="BV67" s="987"/>
      <c r="BW67" s="987"/>
      <c r="BX67" s="987"/>
      <c r="BY67" s="581"/>
      <c r="BZ67" s="581"/>
      <c r="CA67" s="581"/>
      <c r="CB67" s="581"/>
      <c r="CC67" s="582"/>
      <c r="CD67" s="993"/>
      <c r="CE67" s="996"/>
      <c r="CF67" s="998"/>
      <c r="CG67" s="1001"/>
      <c r="CI67" s="310"/>
      <c r="CJ67" s="310"/>
      <c r="CK67" s="310"/>
      <c r="CL67" s="310"/>
      <c r="CN67" s="498">
        <f>SUM(BR67:BS67)</f>
        <v>5.4</v>
      </c>
      <c r="CP67" s="310" t="s">
        <v>458</v>
      </c>
    </row>
    <row r="68" spans="1:94" s="319" customFormat="1" ht="18" customHeight="1">
      <c r="A68" s="938"/>
      <c r="B68" s="985"/>
      <c r="C68" s="516" t="s">
        <v>143</v>
      </c>
      <c r="D68" s="516"/>
      <c r="E68" s="675"/>
      <c r="F68" s="675"/>
      <c r="G68" s="675"/>
      <c r="H68" s="675"/>
      <c r="I68" s="675"/>
      <c r="J68" s="675"/>
      <c r="K68" s="675"/>
      <c r="L68" s="675"/>
      <c r="M68" s="675"/>
      <c r="N68" s="675"/>
      <c r="O68" s="675"/>
      <c r="P68" s="675"/>
      <c r="Q68" s="675"/>
      <c r="R68" s="675"/>
      <c r="S68" s="675"/>
      <c r="T68" s="675"/>
      <c r="U68" s="675"/>
      <c r="V68" s="579"/>
      <c r="W68" s="579"/>
      <c r="X68" s="579"/>
      <c r="Y68" s="579"/>
      <c r="Z68" s="579"/>
      <c r="AA68" s="579"/>
      <c r="AB68" s="579"/>
      <c r="AC68" s="579"/>
      <c r="AD68" s="579"/>
      <c r="AE68" s="579"/>
      <c r="AF68" s="579"/>
      <c r="AG68" s="579"/>
      <c r="AH68" s="579"/>
      <c r="AI68" s="579"/>
      <c r="AJ68" s="579"/>
      <c r="AK68" s="579"/>
      <c r="AL68" s="579"/>
      <c r="AM68" s="579"/>
      <c r="AN68" s="579"/>
      <c r="AO68" s="579"/>
      <c r="AP68" s="579"/>
      <c r="AQ68" s="579"/>
      <c r="AR68" s="514"/>
      <c r="AS68" s="514"/>
      <c r="AT68" s="514"/>
      <c r="AU68" s="987"/>
      <c r="AV68" s="580"/>
      <c r="AW68" s="580"/>
      <c r="AX68" s="514"/>
      <c r="AY68" s="514"/>
      <c r="AZ68" s="580"/>
      <c r="BA68" s="580"/>
      <c r="BB68" s="580"/>
      <c r="BC68" s="580"/>
      <c r="BD68" s="514"/>
      <c r="BE68" s="514"/>
      <c r="BF68" s="514"/>
      <c r="BG68" s="514"/>
      <c r="BH68" s="514"/>
      <c r="BI68" s="514"/>
      <c r="BJ68" s="514"/>
      <c r="BK68" s="515"/>
      <c r="BL68" s="515"/>
      <c r="BM68" s="521"/>
      <c r="BN68" s="521"/>
      <c r="BO68" s="521"/>
      <c r="BP68" s="990"/>
      <c r="BQ68" s="515"/>
      <c r="BR68" s="515">
        <f>SUM(CI9:CJ13)+SUM(CN41:CN43)+SUM(CM50:CM53)+SUM(CJ58:CJ59)+CN60+SUM(CJ82:CJ84)+SUM(CN85:CN89)</f>
        <v>143.4</v>
      </c>
      <c r="BS68" s="515"/>
      <c r="BT68" s="580"/>
      <c r="BU68" s="580"/>
      <c r="BV68" s="987"/>
      <c r="BW68" s="987"/>
      <c r="BX68" s="987"/>
      <c r="BY68" s="581"/>
      <c r="BZ68" s="581"/>
      <c r="CA68" s="581"/>
      <c r="CB68" s="581"/>
      <c r="CC68" s="582"/>
      <c r="CD68" s="993"/>
      <c r="CE68" s="996"/>
      <c r="CF68" s="998"/>
      <c r="CG68" s="1001"/>
      <c r="CI68" s="310"/>
      <c r="CJ68" s="310"/>
      <c r="CK68" s="310"/>
      <c r="CL68" s="310"/>
      <c r="CN68" s="306"/>
      <c r="CP68" s="310"/>
    </row>
    <row r="69" spans="1:94" s="319" customFormat="1" ht="18" customHeight="1" thickBot="1">
      <c r="A69" s="938"/>
      <c r="B69" s="985"/>
      <c r="C69" s="522" t="s">
        <v>128</v>
      </c>
      <c r="D69" s="583" t="s">
        <v>149</v>
      </c>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987"/>
      <c r="AV69" s="587">
        <f>VLOOKUP(D69,'[1]DANH SACH H'!$A$1:$C$11,2,0)</f>
        <v>32</v>
      </c>
      <c r="AW69" s="587">
        <f>VLOOKUP(D69,'[1]DANH SACH H'!$A$1:$C$11,3,0)</f>
        <v>30</v>
      </c>
      <c r="AX69" s="526"/>
      <c r="AY69" s="526"/>
      <c r="AZ69" s="526"/>
      <c r="BA69" s="526"/>
      <c r="BB69" s="526"/>
      <c r="BC69" s="526"/>
      <c r="BD69" s="526"/>
      <c r="BE69" s="526"/>
      <c r="BF69" s="526"/>
      <c r="BG69" s="526"/>
      <c r="BH69" s="526"/>
      <c r="BI69" s="526"/>
      <c r="BJ69" s="526"/>
      <c r="BK69" s="528"/>
      <c r="BL69" s="528"/>
      <c r="BM69" s="526"/>
      <c r="BN69" s="676"/>
      <c r="BO69" s="526">
        <f>504*15%/2+504*15%/2</f>
        <v>75.6</v>
      </c>
      <c r="BP69" s="991"/>
      <c r="BQ69" s="528"/>
      <c r="BR69" s="528"/>
      <c r="BS69" s="528"/>
      <c r="BT69" s="587"/>
      <c r="BU69" s="587"/>
      <c r="BV69" s="987"/>
      <c r="BW69" s="987"/>
      <c r="BX69" s="987"/>
      <c r="BY69" s="581"/>
      <c r="BZ69" s="581"/>
      <c r="CA69" s="581"/>
      <c r="CB69" s="581"/>
      <c r="CC69" s="582"/>
      <c r="CD69" s="993"/>
      <c r="CE69" s="996"/>
      <c r="CF69" s="998"/>
      <c r="CG69" s="1001"/>
      <c r="CI69" s="310"/>
      <c r="CJ69" s="310"/>
      <c r="CK69" s="310"/>
      <c r="CL69" s="310"/>
      <c r="CN69" s="306"/>
      <c r="CP69" s="310"/>
    </row>
    <row r="70" spans="1:94" s="319" customFormat="1" ht="9" customHeight="1" hidden="1">
      <c r="A70" s="939"/>
      <c r="B70" s="676"/>
      <c r="C70" s="523"/>
      <c r="D70" s="524"/>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526"/>
      <c r="AR70" s="526"/>
      <c r="AS70" s="526"/>
      <c r="AT70" s="526"/>
      <c r="AU70" s="988"/>
      <c r="AV70" s="585"/>
      <c r="AW70" s="585"/>
      <c r="AX70" s="585"/>
      <c r="AY70" s="585"/>
      <c r="AZ70" s="585"/>
      <c r="BA70" s="585"/>
      <c r="BB70" s="585"/>
      <c r="BC70" s="585"/>
      <c r="BD70" s="584"/>
      <c r="BE70" s="584"/>
      <c r="BF70" s="585"/>
      <c r="BG70" s="585"/>
      <c r="BH70" s="585"/>
      <c r="BI70" s="585"/>
      <c r="BJ70" s="585"/>
      <c r="BK70" s="586"/>
      <c r="BL70" s="586"/>
      <c r="BM70" s="584"/>
      <c r="BN70" s="584"/>
      <c r="BO70" s="584"/>
      <c r="BP70" s="677"/>
      <c r="BQ70" s="677"/>
      <c r="BR70" s="677"/>
      <c r="BS70" s="586"/>
      <c r="BT70" s="585"/>
      <c r="BU70" s="585"/>
      <c r="BV70" s="988"/>
      <c r="BW70" s="988"/>
      <c r="BX70" s="988"/>
      <c r="BY70" s="525"/>
      <c r="BZ70" s="525"/>
      <c r="CA70" s="525"/>
      <c r="CB70" s="525"/>
      <c r="CC70" s="588"/>
      <c r="CD70" s="994"/>
      <c r="CE70" s="997"/>
      <c r="CF70" s="999"/>
      <c r="CG70" s="1002"/>
      <c r="CI70" s="310"/>
      <c r="CJ70" s="310"/>
      <c r="CK70" s="310"/>
      <c r="CL70" s="310"/>
      <c r="CN70" s="306"/>
      <c r="CP70" s="321"/>
    </row>
    <row r="71" spans="1:94" s="323" customFormat="1" ht="11.25">
      <c r="A71" s="1003">
        <v>7</v>
      </c>
      <c r="B71" s="1006" t="s">
        <v>72</v>
      </c>
      <c r="C71" s="589" t="s">
        <v>419</v>
      </c>
      <c r="D71" s="590" t="s">
        <v>149</v>
      </c>
      <c r="E71" s="591"/>
      <c r="F71" s="591"/>
      <c r="G71" s="591"/>
      <c r="H71" s="591"/>
      <c r="I71" s="591"/>
      <c r="J71" s="591"/>
      <c r="K71" s="591"/>
      <c r="L71" s="591"/>
      <c r="M71" s="591"/>
      <c r="N71" s="591">
        <v>8</v>
      </c>
      <c r="O71" s="591">
        <v>8</v>
      </c>
      <c r="P71" s="591">
        <v>8</v>
      </c>
      <c r="Q71" s="591">
        <v>8</v>
      </c>
      <c r="R71" s="591">
        <v>8</v>
      </c>
      <c r="S71" s="591">
        <v>16</v>
      </c>
      <c r="T71" s="591">
        <v>16</v>
      </c>
      <c r="U71" s="591">
        <v>16</v>
      </c>
      <c r="V71" s="591">
        <v>16</v>
      </c>
      <c r="W71" s="591">
        <v>16</v>
      </c>
      <c r="X71" s="591"/>
      <c r="Y71" s="592"/>
      <c r="Z71" s="592"/>
      <c r="AA71" s="592"/>
      <c r="AB71" s="592"/>
      <c r="AC71" s="592"/>
      <c r="AD71" s="592"/>
      <c r="AE71" s="592"/>
      <c r="AF71" s="592"/>
      <c r="AG71" s="592"/>
      <c r="AH71" s="592"/>
      <c r="AI71" s="592"/>
      <c r="AJ71" s="592"/>
      <c r="AK71" s="592"/>
      <c r="AL71" s="592"/>
      <c r="AM71" s="592"/>
      <c r="AN71" s="592"/>
      <c r="AO71" s="592"/>
      <c r="AP71" s="592"/>
      <c r="AQ71" s="592"/>
      <c r="AR71" s="592"/>
      <c r="AS71" s="592"/>
      <c r="AT71" s="592"/>
      <c r="AU71" s="1008">
        <f>SUM(H71:W74)+SUM(Z75:AK78)</f>
        <v>792</v>
      </c>
      <c r="AV71" s="592">
        <f>VLOOKUP(D71,'[1]DANH SACH H'!$A$1:$C$11,2,0)</f>
        <v>32</v>
      </c>
      <c r="AW71" s="592">
        <f>VLOOKUP(D71,'[1]DANH SACH H'!$A$1:$C$11,3,0)</f>
        <v>30</v>
      </c>
      <c r="AX71" s="592">
        <v>13</v>
      </c>
      <c r="AY71" s="592">
        <v>107</v>
      </c>
      <c r="AZ71" s="592"/>
      <c r="BA71" s="592">
        <f>IF(AV71&lt;25,0.8,IF(AND(AV71&gt;=25,AV71&lt;=35),1,IF(AND(AV71&gt;=36,AV71&lt;=50),1.2,1.3)))</f>
        <v>1</v>
      </c>
      <c r="BB71" s="592">
        <f>IF(AV71&lt;15,0.8,IF(AND(AV71&gt;=15,AV71&lt;=18),1,IF(AND(AV71&gt;=19,AV71&lt;=25),1.2,1.3)))</f>
        <v>1.3</v>
      </c>
      <c r="BC71" s="592">
        <f>(AX71*BA71+AY71*BB71)+AZ71/8*2.5+SUM(AX71:AY71)*0.1</f>
        <v>164.1</v>
      </c>
      <c r="BD71" s="592"/>
      <c r="BE71" s="592"/>
      <c r="BF71" s="592"/>
      <c r="BG71" s="592"/>
      <c r="BH71" s="592"/>
      <c r="BI71" s="592"/>
      <c r="BJ71" s="678">
        <f>BC71+BI71</f>
        <v>164.1</v>
      </c>
      <c r="BK71" s="592"/>
      <c r="BL71" s="592"/>
      <c r="BM71" s="592"/>
      <c r="BN71" s="592"/>
      <c r="BO71" s="592"/>
      <c r="BP71" s="592"/>
      <c r="BQ71" s="592">
        <f aca="true" t="shared" si="16" ref="BQ71:BQ78">1*0.5</f>
        <v>0.5</v>
      </c>
      <c r="BR71" s="592">
        <f aca="true" t="shared" si="17" ref="BR71:BR78">8*0.3</f>
        <v>2.4</v>
      </c>
      <c r="BS71" s="592">
        <f>0.2*AW71</f>
        <v>6</v>
      </c>
      <c r="BT71" s="592"/>
      <c r="BU71" s="592"/>
      <c r="BV71" s="1008"/>
      <c r="BW71" s="1008"/>
      <c r="BX71" s="1008">
        <f>SUM(BN71:BW81)</f>
        <v>136.2</v>
      </c>
      <c r="BY71" s="594"/>
      <c r="BZ71" s="592"/>
      <c r="CA71" s="594"/>
      <c r="CB71" s="594"/>
      <c r="CC71" s="594"/>
      <c r="CD71" s="1030">
        <f>SUM(BJ71:BJ78)+BX71</f>
        <v>1160.9</v>
      </c>
      <c r="CE71" s="1032">
        <f>14*40</f>
        <v>560</v>
      </c>
      <c r="CF71" s="1030">
        <f>CD71-CE71</f>
        <v>600.9000000000001</v>
      </c>
      <c r="CG71" s="1034"/>
      <c r="CH71" s="319"/>
      <c r="CI71" s="310"/>
      <c r="CJ71" s="622">
        <f>SUM(BR71:BS71)</f>
        <v>8.4</v>
      </c>
      <c r="CK71" s="310"/>
      <c r="CL71" s="310" t="s">
        <v>420</v>
      </c>
      <c r="CM71" s="319"/>
      <c r="CN71" s="306"/>
      <c r="CO71" s="319"/>
      <c r="CP71" s="322"/>
    </row>
    <row r="72" spans="1:94" s="323" customFormat="1" ht="11.25">
      <c r="A72" s="1004"/>
      <c r="B72" s="1007"/>
      <c r="C72" s="596" t="s">
        <v>421</v>
      </c>
      <c r="D72" s="592" t="s">
        <v>155</v>
      </c>
      <c r="E72" s="591">
        <v>8</v>
      </c>
      <c r="F72" s="591">
        <v>8</v>
      </c>
      <c r="G72" s="591">
        <v>8</v>
      </c>
      <c r="H72" s="591">
        <v>8</v>
      </c>
      <c r="I72" s="591">
        <v>8</v>
      </c>
      <c r="J72" s="591">
        <v>8</v>
      </c>
      <c r="K72" s="591">
        <v>8</v>
      </c>
      <c r="L72" s="591">
        <v>8</v>
      </c>
      <c r="M72" s="591">
        <v>8</v>
      </c>
      <c r="N72" s="591">
        <v>8</v>
      </c>
      <c r="O72" s="591">
        <v>8</v>
      </c>
      <c r="P72" s="591">
        <v>2</v>
      </c>
      <c r="Q72" s="591"/>
      <c r="R72" s="591"/>
      <c r="S72" s="591"/>
      <c r="T72" s="591"/>
      <c r="U72" s="591"/>
      <c r="V72" s="591"/>
      <c r="W72" s="591"/>
      <c r="X72" s="591"/>
      <c r="Y72" s="592"/>
      <c r="Z72" s="592"/>
      <c r="AA72" s="592"/>
      <c r="AB72" s="592"/>
      <c r="AC72" s="592"/>
      <c r="AD72" s="592"/>
      <c r="AE72" s="592"/>
      <c r="AF72" s="592"/>
      <c r="AG72" s="592"/>
      <c r="AH72" s="592"/>
      <c r="AI72" s="592"/>
      <c r="AJ72" s="592"/>
      <c r="AK72" s="592"/>
      <c r="AL72" s="592"/>
      <c r="AM72" s="592"/>
      <c r="AN72" s="592"/>
      <c r="AO72" s="592"/>
      <c r="AP72" s="592"/>
      <c r="AQ72" s="592"/>
      <c r="AR72" s="592"/>
      <c r="AS72" s="592"/>
      <c r="AT72" s="592"/>
      <c r="AU72" s="1008"/>
      <c r="AV72" s="592">
        <f>VLOOKUP(D72,'[1]DANH SACH H'!$A$1:$C$11,2,0)</f>
        <v>23</v>
      </c>
      <c r="AW72" s="592">
        <f>VLOOKUP(D72,'[1]DANH SACH H'!$A$1:$C$11,3,0)</f>
        <v>20</v>
      </c>
      <c r="AX72" s="592">
        <v>8</v>
      </c>
      <c r="AY72" s="592">
        <v>82</v>
      </c>
      <c r="AZ72" s="592"/>
      <c r="BA72" s="592">
        <f>IF(AV72&lt;25,0.8,IF(AND(AV72&gt;=25,AV72&lt;=35),1,IF(AND(AV72&gt;=36,AV72&lt;=50),1.2,1.3)))</f>
        <v>0.8</v>
      </c>
      <c r="BB72" s="592">
        <f>IF(AV72&lt;15,0.8,IF(AND(AV72&gt;=15,AV72&lt;=18),1,IF(AND(AV72&gt;=19,AV72&lt;=25),1.2,1.3)))</f>
        <v>1.2</v>
      </c>
      <c r="BC72" s="592">
        <f>(AX72*BA72+AY72*BB72)+AZ72/8*2.5+SUM(AX72:AY72)*0.1</f>
        <v>113.8</v>
      </c>
      <c r="BD72" s="592"/>
      <c r="BE72" s="592"/>
      <c r="BF72" s="592"/>
      <c r="BG72" s="592"/>
      <c r="BH72" s="592"/>
      <c r="BI72" s="592"/>
      <c r="BJ72" s="678">
        <f aca="true" t="shared" si="18" ref="BJ72:BJ78">BC72+BI72</f>
        <v>113.8</v>
      </c>
      <c r="BK72" s="592"/>
      <c r="BL72" s="592"/>
      <c r="BM72" s="592"/>
      <c r="BN72" s="592"/>
      <c r="BO72" s="592"/>
      <c r="BP72" s="592"/>
      <c r="BQ72" s="592">
        <f t="shared" si="16"/>
        <v>0.5</v>
      </c>
      <c r="BR72" s="592">
        <f t="shared" si="17"/>
        <v>2.4</v>
      </c>
      <c r="BS72" s="592">
        <f aca="true" t="shared" si="19" ref="BS72:BS78">0.2*AW72</f>
        <v>4</v>
      </c>
      <c r="BT72" s="592"/>
      <c r="BU72" s="592"/>
      <c r="BV72" s="1008"/>
      <c r="BW72" s="1008"/>
      <c r="BX72" s="1008"/>
      <c r="BY72" s="594"/>
      <c r="BZ72" s="592"/>
      <c r="CA72" s="594"/>
      <c r="CB72" s="594"/>
      <c r="CC72" s="594"/>
      <c r="CD72" s="1030"/>
      <c r="CE72" s="1032"/>
      <c r="CF72" s="1030"/>
      <c r="CG72" s="1034"/>
      <c r="CH72" s="319"/>
      <c r="CI72" s="310"/>
      <c r="CJ72" s="622">
        <f>SUM(BR72:BS72)</f>
        <v>6.4</v>
      </c>
      <c r="CK72" s="310"/>
      <c r="CL72" s="310" t="s">
        <v>420</v>
      </c>
      <c r="CM72" s="319"/>
      <c r="CN72" s="306"/>
      <c r="CO72" s="319"/>
      <c r="CP72" s="322"/>
    </row>
    <row r="73" spans="1:94" s="323" customFormat="1" ht="19.5" customHeight="1">
      <c r="A73" s="1004"/>
      <c r="B73" s="1007"/>
      <c r="C73" s="596" t="s">
        <v>422</v>
      </c>
      <c r="D73" s="592" t="s">
        <v>155</v>
      </c>
      <c r="E73" s="591"/>
      <c r="F73" s="591"/>
      <c r="G73" s="591"/>
      <c r="H73" s="591"/>
      <c r="I73" s="591"/>
      <c r="J73" s="591"/>
      <c r="K73" s="591"/>
      <c r="L73" s="591"/>
      <c r="M73" s="591"/>
      <c r="N73" s="591"/>
      <c r="O73" s="591"/>
      <c r="P73" s="591"/>
      <c r="Q73" s="591"/>
      <c r="R73" s="591">
        <v>16</v>
      </c>
      <c r="S73" s="591">
        <v>16</v>
      </c>
      <c r="T73" s="591">
        <v>16</v>
      </c>
      <c r="U73" s="591">
        <v>16</v>
      </c>
      <c r="V73" s="591">
        <v>16</v>
      </c>
      <c r="W73" s="591">
        <v>10</v>
      </c>
      <c r="X73" s="591"/>
      <c r="Y73" s="592"/>
      <c r="Z73" s="592"/>
      <c r="AA73" s="592"/>
      <c r="AB73" s="592"/>
      <c r="AC73" s="592"/>
      <c r="AD73" s="592"/>
      <c r="AE73" s="592"/>
      <c r="AF73" s="592"/>
      <c r="AG73" s="592"/>
      <c r="AH73" s="592"/>
      <c r="AI73" s="592"/>
      <c r="AJ73" s="592"/>
      <c r="AK73" s="592"/>
      <c r="AL73" s="592"/>
      <c r="AM73" s="592"/>
      <c r="AN73" s="592"/>
      <c r="AO73" s="592"/>
      <c r="AP73" s="592"/>
      <c r="AQ73" s="592"/>
      <c r="AR73" s="592"/>
      <c r="AS73" s="592"/>
      <c r="AT73" s="592"/>
      <c r="AU73" s="1008"/>
      <c r="AV73" s="592">
        <f>VLOOKUP(D73,'[1]DANH SACH H'!$A$1:$C$11,2,0)</f>
        <v>23</v>
      </c>
      <c r="AW73" s="592">
        <f>VLOOKUP(D73,'[1]DANH SACH H'!$A$1:$C$11,3,0)</f>
        <v>20</v>
      </c>
      <c r="AX73" s="592">
        <v>24</v>
      </c>
      <c r="AY73" s="592">
        <v>66</v>
      </c>
      <c r="AZ73" s="592"/>
      <c r="BA73" s="592">
        <f>IF(AV73&lt;25,0.8,IF(AND(AV73&gt;=25,AV73&lt;=35),1,IF(AND(AV73&gt;=36,AV73&lt;=50),1.2,1.3)))</f>
        <v>0.8</v>
      </c>
      <c r="BB73" s="592">
        <f>IF(AV73&lt;15,0.8,IF(AND(AV73&gt;=15,AV73&lt;=18),1,IF(AND(AV73&gt;=19,AV73&lt;=25),1.2,1.3)))</f>
        <v>1.2</v>
      </c>
      <c r="BC73" s="592">
        <f>(AX73*BA73+AY73*BB73)+AZ73/8*2.5+SUM(AX73:AY73)*0.1</f>
        <v>107.4</v>
      </c>
      <c r="BD73" s="592"/>
      <c r="BE73" s="592"/>
      <c r="BF73" s="592"/>
      <c r="BG73" s="592"/>
      <c r="BH73" s="592"/>
      <c r="BI73" s="592"/>
      <c r="BJ73" s="678">
        <f t="shared" si="18"/>
        <v>107.4</v>
      </c>
      <c r="BK73" s="592"/>
      <c r="BL73" s="592"/>
      <c r="BM73" s="592"/>
      <c r="BN73" s="592"/>
      <c r="BO73" s="592"/>
      <c r="BP73" s="592"/>
      <c r="BQ73" s="592">
        <f t="shared" si="16"/>
        <v>0.5</v>
      </c>
      <c r="BR73" s="592">
        <f t="shared" si="17"/>
        <v>2.4</v>
      </c>
      <c r="BS73" s="592">
        <f t="shared" si="19"/>
        <v>4</v>
      </c>
      <c r="BT73" s="592"/>
      <c r="BU73" s="592"/>
      <c r="BV73" s="1008"/>
      <c r="BW73" s="1008"/>
      <c r="BX73" s="1008"/>
      <c r="BY73" s="594"/>
      <c r="BZ73" s="592"/>
      <c r="CA73" s="594"/>
      <c r="CB73" s="594"/>
      <c r="CC73" s="594"/>
      <c r="CD73" s="1030"/>
      <c r="CE73" s="1032"/>
      <c r="CF73" s="1030"/>
      <c r="CG73" s="1034"/>
      <c r="CH73" s="319"/>
      <c r="CI73" s="310"/>
      <c r="CJ73" s="622">
        <f>SUM(BR73:BS73)</f>
        <v>6.4</v>
      </c>
      <c r="CK73" s="310"/>
      <c r="CL73" s="310" t="s">
        <v>420</v>
      </c>
      <c r="CM73" s="319"/>
      <c r="CN73" s="306"/>
      <c r="CO73" s="319"/>
      <c r="CP73" s="322"/>
    </row>
    <row r="74" spans="1:94" s="323" customFormat="1" ht="15.75" customHeight="1">
      <c r="A74" s="1004"/>
      <c r="B74" s="1007"/>
      <c r="C74" s="597" t="s">
        <v>392</v>
      </c>
      <c r="D74" s="592" t="s">
        <v>245</v>
      </c>
      <c r="E74" s="591"/>
      <c r="F74" s="591"/>
      <c r="G74" s="591"/>
      <c r="H74" s="591">
        <v>8</v>
      </c>
      <c r="I74" s="591">
        <v>8</v>
      </c>
      <c r="J74" s="591">
        <v>8</v>
      </c>
      <c r="K74" s="591">
        <v>8</v>
      </c>
      <c r="L74" s="591">
        <v>8</v>
      </c>
      <c r="M74" s="591">
        <v>8</v>
      </c>
      <c r="N74" s="591">
        <v>8</v>
      </c>
      <c r="O74" s="591">
        <v>8</v>
      </c>
      <c r="P74" s="591">
        <v>8</v>
      </c>
      <c r="Q74" s="591">
        <v>8</v>
      </c>
      <c r="R74" s="591">
        <v>8</v>
      </c>
      <c r="S74" s="591">
        <v>8</v>
      </c>
      <c r="T74" s="591">
        <v>8</v>
      </c>
      <c r="U74" s="591">
        <v>16</v>
      </c>
      <c r="V74" s="591">
        <v>16</v>
      </c>
      <c r="W74" s="591">
        <v>14</v>
      </c>
      <c r="X74" s="591"/>
      <c r="Y74" s="592"/>
      <c r="Z74" s="592"/>
      <c r="AA74" s="592"/>
      <c r="AB74" s="592"/>
      <c r="AC74" s="592"/>
      <c r="AD74" s="592"/>
      <c r="AE74" s="592"/>
      <c r="AF74" s="592"/>
      <c r="AG74" s="592"/>
      <c r="AH74" s="592"/>
      <c r="AI74" s="592"/>
      <c r="AJ74" s="592"/>
      <c r="AK74" s="592"/>
      <c r="AL74" s="592"/>
      <c r="AM74" s="592"/>
      <c r="AN74" s="592"/>
      <c r="AO74" s="592"/>
      <c r="AP74" s="592"/>
      <c r="AQ74" s="592"/>
      <c r="AR74" s="592"/>
      <c r="AS74" s="592"/>
      <c r="AT74" s="592"/>
      <c r="AU74" s="1008"/>
      <c r="AV74" s="592">
        <f>VLOOKUP(D74,'[1]DANH SACH H'!$A$1:$C$11,2,0)</f>
        <v>20</v>
      </c>
      <c r="AW74" s="592">
        <f>VLOOKUP(D74,'[1]DANH SACH H'!$A$1:$C$11,3,0)</f>
        <v>16</v>
      </c>
      <c r="AX74" s="592">
        <v>22</v>
      </c>
      <c r="AY74" s="592">
        <v>128</v>
      </c>
      <c r="AZ74" s="592"/>
      <c r="BA74" s="592">
        <f>IF(AV74&lt;25,0.8,IF(AND(AV74&gt;=25,AV74&lt;=35),1,IF(AND(AV74&gt;=36,AV74&lt;=50),1.2,1.3)))</f>
        <v>0.8</v>
      </c>
      <c r="BB74" s="592">
        <f>IF(AV74&lt;15,0.8,IF(AND(AV74&gt;=15,AV74&lt;=18),1,IF(AND(AV74&gt;=19,AV74&lt;=25),1.2,1.3)))</f>
        <v>1.2</v>
      </c>
      <c r="BC74" s="592">
        <f>(AX74*BA74+AY74*BB74)+AZ74/8*2.5</f>
        <v>171.2</v>
      </c>
      <c r="BD74" s="592"/>
      <c r="BE74" s="592"/>
      <c r="BF74" s="592"/>
      <c r="BG74" s="592"/>
      <c r="BH74" s="592"/>
      <c r="BI74" s="592"/>
      <c r="BJ74" s="678">
        <f t="shared" si="18"/>
        <v>171.2</v>
      </c>
      <c r="BK74" s="592"/>
      <c r="BL74" s="592"/>
      <c r="BM74" s="592"/>
      <c r="BN74" s="592"/>
      <c r="BO74" s="592"/>
      <c r="BP74" s="592"/>
      <c r="BQ74" s="592">
        <f t="shared" si="16"/>
        <v>0.5</v>
      </c>
      <c r="BR74" s="592">
        <f t="shared" si="17"/>
        <v>2.4</v>
      </c>
      <c r="BS74" s="592">
        <f t="shared" si="19"/>
        <v>3.2</v>
      </c>
      <c r="BT74" s="592"/>
      <c r="BU74" s="592"/>
      <c r="BV74" s="1008"/>
      <c r="BW74" s="1008"/>
      <c r="BX74" s="1008"/>
      <c r="BY74" s="594"/>
      <c r="BZ74" s="592"/>
      <c r="CA74" s="594"/>
      <c r="CB74" s="594"/>
      <c r="CC74" s="594"/>
      <c r="CD74" s="1030"/>
      <c r="CE74" s="1032"/>
      <c r="CF74" s="1030"/>
      <c r="CG74" s="1034"/>
      <c r="CH74" s="319"/>
      <c r="CI74" s="310"/>
      <c r="CJ74" s="622">
        <f>SUM(BR74:BS74)</f>
        <v>5.6</v>
      </c>
      <c r="CK74" s="310"/>
      <c r="CL74" s="310" t="s">
        <v>420</v>
      </c>
      <c r="CM74" s="319"/>
      <c r="CN74" s="306"/>
      <c r="CO74" s="319"/>
      <c r="CP74" s="322"/>
    </row>
    <row r="75" spans="1:94" s="323" customFormat="1" ht="15.75" customHeight="1">
      <c r="A75" s="1004"/>
      <c r="B75" s="1007"/>
      <c r="C75" s="594" t="s">
        <v>423</v>
      </c>
      <c r="D75" s="592" t="s">
        <v>149</v>
      </c>
      <c r="E75" s="184"/>
      <c r="F75" s="184"/>
      <c r="G75" s="184"/>
      <c r="H75" s="184"/>
      <c r="I75" s="184"/>
      <c r="J75" s="184"/>
      <c r="K75" s="184"/>
      <c r="L75" s="184"/>
      <c r="M75" s="184"/>
      <c r="N75" s="184"/>
      <c r="O75" s="184"/>
      <c r="P75" s="184"/>
      <c r="Q75" s="184"/>
      <c r="R75" s="184"/>
      <c r="S75" s="184"/>
      <c r="T75" s="184"/>
      <c r="U75" s="184"/>
      <c r="V75" s="184"/>
      <c r="W75" s="184"/>
      <c r="X75" s="184"/>
      <c r="Y75" s="16"/>
      <c r="Z75" s="184">
        <v>8</v>
      </c>
      <c r="AA75" s="184">
        <v>8</v>
      </c>
      <c r="AB75" s="184">
        <v>8</v>
      </c>
      <c r="AC75" s="184">
        <v>8</v>
      </c>
      <c r="AD75" s="184">
        <v>8</v>
      </c>
      <c r="AE75" s="184">
        <v>8</v>
      </c>
      <c r="AF75" s="184">
        <v>8</v>
      </c>
      <c r="AG75" s="184">
        <v>8</v>
      </c>
      <c r="AH75" s="184">
        <v>8</v>
      </c>
      <c r="AI75" s="184">
        <v>8</v>
      </c>
      <c r="AJ75" s="184">
        <v>8</v>
      </c>
      <c r="AK75" s="184">
        <v>8</v>
      </c>
      <c r="AL75" s="184">
        <v>8</v>
      </c>
      <c r="AM75" s="184">
        <v>8</v>
      </c>
      <c r="AN75" s="184">
        <v>8</v>
      </c>
      <c r="AO75" s="184">
        <v>8</v>
      </c>
      <c r="AP75" s="184">
        <v>8</v>
      </c>
      <c r="AQ75" s="184">
        <v>4</v>
      </c>
      <c r="AR75" s="16"/>
      <c r="AS75" s="16"/>
      <c r="AT75" s="16"/>
      <c r="AU75" s="1008"/>
      <c r="AV75" s="592">
        <f>VLOOKUP(D75,'[1]DANH SACH H'!$A$1:$C$11,2,0)</f>
        <v>32</v>
      </c>
      <c r="AW75" s="592">
        <f>VLOOKUP(D75,'[1]DANH SACH H'!$A$1:$C$11,3,0)</f>
        <v>30</v>
      </c>
      <c r="AX75" s="592"/>
      <c r="AY75" s="592"/>
      <c r="AZ75" s="592"/>
      <c r="BA75" s="592"/>
      <c r="BB75" s="592"/>
      <c r="BC75" s="592"/>
      <c r="BD75" s="592">
        <v>12</v>
      </c>
      <c r="BE75" s="592">
        <v>128</v>
      </c>
      <c r="BF75" s="592"/>
      <c r="BG75" s="592">
        <f>IF(AW75&lt;25,0.8,IF(AND(AW75&gt;=25,AW75&lt;=35),1,IF(AND(AW75&gt;=36,AW75&lt;=50),1.2,1.3)))</f>
        <v>1</v>
      </c>
      <c r="BH75" s="592">
        <f>IF(AW75&lt;15,0.8,IF(AND(AW75&gt;=15,AW75&lt;=18),1,IF(AND(AW75&gt;=19,AW75&lt;=25),1.2,1.3)))</f>
        <v>1.3</v>
      </c>
      <c r="BI75" s="592">
        <f>(BD75*BG75+BE75*BH75)+BF75/8*2.5+SUM(BD75:BE75)*0.1</f>
        <v>192.4</v>
      </c>
      <c r="BJ75" s="678">
        <f t="shared" si="18"/>
        <v>192.4</v>
      </c>
      <c r="BK75" s="592"/>
      <c r="BL75" s="592"/>
      <c r="BM75" s="592"/>
      <c r="BN75" s="592"/>
      <c r="BO75" s="592"/>
      <c r="BP75" s="592"/>
      <c r="BQ75" s="592">
        <f t="shared" si="16"/>
        <v>0.5</v>
      </c>
      <c r="BR75" s="592">
        <f t="shared" si="17"/>
        <v>2.4</v>
      </c>
      <c r="BS75" s="592">
        <f t="shared" si="19"/>
        <v>6</v>
      </c>
      <c r="BT75" s="592"/>
      <c r="BU75" s="592"/>
      <c r="BV75" s="1008"/>
      <c r="BW75" s="1008"/>
      <c r="BX75" s="1008"/>
      <c r="BY75" s="594"/>
      <c r="BZ75" s="592"/>
      <c r="CA75" s="594"/>
      <c r="CB75" s="594"/>
      <c r="CC75" s="594"/>
      <c r="CD75" s="1030"/>
      <c r="CE75" s="1032"/>
      <c r="CF75" s="1030"/>
      <c r="CG75" s="1034"/>
      <c r="CH75" s="319"/>
      <c r="CI75" s="310"/>
      <c r="CJ75" s="310"/>
      <c r="CK75" s="310"/>
      <c r="CL75" s="310"/>
      <c r="CM75" s="319"/>
      <c r="CN75" s="498">
        <f>SUM(BR75:BS75)</f>
        <v>8.4</v>
      </c>
      <c r="CO75" s="319"/>
      <c r="CP75" s="322" t="s">
        <v>424</v>
      </c>
    </row>
    <row r="76" spans="1:94" s="323" customFormat="1" ht="15.75" customHeight="1">
      <c r="A76" s="1004"/>
      <c r="B76" s="1007"/>
      <c r="C76" s="596" t="s">
        <v>281</v>
      </c>
      <c r="D76" s="592" t="s">
        <v>241</v>
      </c>
      <c r="E76" s="184"/>
      <c r="F76" s="184"/>
      <c r="G76" s="184"/>
      <c r="H76" s="184"/>
      <c r="I76" s="184"/>
      <c r="J76" s="184"/>
      <c r="K76" s="184"/>
      <c r="L76" s="184"/>
      <c r="M76" s="184"/>
      <c r="N76" s="184"/>
      <c r="O76" s="184"/>
      <c r="P76" s="184"/>
      <c r="Q76" s="184"/>
      <c r="R76" s="184"/>
      <c r="S76" s="184"/>
      <c r="T76" s="184"/>
      <c r="U76" s="184"/>
      <c r="V76" s="184"/>
      <c r="W76" s="184"/>
      <c r="X76" s="184"/>
      <c r="Y76" s="16"/>
      <c r="Z76" s="184">
        <v>8</v>
      </c>
      <c r="AA76" s="184">
        <v>8</v>
      </c>
      <c r="AB76" s="184">
        <v>8</v>
      </c>
      <c r="AC76" s="184">
        <v>8</v>
      </c>
      <c r="AD76" s="184">
        <v>8</v>
      </c>
      <c r="AE76" s="184">
        <v>8</v>
      </c>
      <c r="AF76" s="184">
        <v>8</v>
      </c>
      <c r="AG76" s="184">
        <v>8</v>
      </c>
      <c r="AH76" s="184">
        <v>8</v>
      </c>
      <c r="AI76" s="184">
        <v>8</v>
      </c>
      <c r="AJ76" s="184">
        <v>8</v>
      </c>
      <c r="AK76" s="184">
        <v>2</v>
      </c>
      <c r="AL76" s="184"/>
      <c r="AM76" s="184"/>
      <c r="AN76" s="184"/>
      <c r="AO76" s="184"/>
      <c r="AP76" s="184"/>
      <c r="AQ76" s="184"/>
      <c r="AR76" s="16"/>
      <c r="AS76" s="16"/>
      <c r="AT76" s="16"/>
      <c r="AU76" s="1008"/>
      <c r="AV76" s="592">
        <f>VLOOKUP(D76,'[1]DANH SACH H'!$A$1:$C$11,2,0)</f>
        <v>12</v>
      </c>
      <c r="AW76" s="592">
        <f>VLOOKUP(D76,'[1]DANH SACH H'!$A$1:$C$11,3,0)</f>
        <v>10</v>
      </c>
      <c r="AX76" s="592"/>
      <c r="AY76" s="592"/>
      <c r="AZ76" s="592"/>
      <c r="BA76" s="592"/>
      <c r="BB76" s="592"/>
      <c r="BC76" s="592"/>
      <c r="BD76" s="592">
        <v>8</v>
      </c>
      <c r="BE76" s="592">
        <v>82</v>
      </c>
      <c r="BF76" s="592"/>
      <c r="BG76" s="592">
        <f>IF(AW76&lt;25,0.8,IF(AND(AW76&gt;=25,AW76&lt;=35),1,IF(AND(AW76&gt;=36,AW76&lt;=50),1.2,1.3)))</f>
        <v>0.8</v>
      </c>
      <c r="BH76" s="592">
        <f>IF(AW76&lt;15,0.8,IF(AND(AW76&gt;=15,AW76&lt;=18),1,IF(AND(AW76&gt;=19,AW76&lt;=25),1.2,1.3)))</f>
        <v>0.8</v>
      </c>
      <c r="BI76" s="592">
        <f>(BD76*BG76+BE76*BH76)+BF76/8*2.5+SUM(BD76:BE76)*0.1</f>
        <v>81.00000000000001</v>
      </c>
      <c r="BJ76" s="678">
        <f t="shared" si="18"/>
        <v>81.00000000000001</v>
      </c>
      <c r="BK76" s="592"/>
      <c r="BL76" s="592"/>
      <c r="BM76" s="592"/>
      <c r="BN76" s="592"/>
      <c r="BO76" s="592"/>
      <c r="BP76" s="592"/>
      <c r="BQ76" s="592">
        <f t="shared" si="16"/>
        <v>0.5</v>
      </c>
      <c r="BR76" s="592">
        <f t="shared" si="17"/>
        <v>2.4</v>
      </c>
      <c r="BS76" s="592">
        <f t="shared" si="19"/>
        <v>2</v>
      </c>
      <c r="BT76" s="592"/>
      <c r="BU76" s="592"/>
      <c r="BV76" s="1008"/>
      <c r="BW76" s="1008"/>
      <c r="BX76" s="1008"/>
      <c r="BY76" s="594"/>
      <c r="BZ76" s="592"/>
      <c r="CA76" s="594"/>
      <c r="CB76" s="594"/>
      <c r="CC76" s="594"/>
      <c r="CD76" s="1030"/>
      <c r="CE76" s="1032"/>
      <c r="CF76" s="1030"/>
      <c r="CG76" s="1034"/>
      <c r="CH76" s="319"/>
      <c r="CI76" s="310"/>
      <c r="CJ76" s="310"/>
      <c r="CK76" s="310"/>
      <c r="CL76" s="310"/>
      <c r="CM76" s="319"/>
      <c r="CN76" s="498">
        <f>SUM(BR76:BS76)</f>
        <v>4.4</v>
      </c>
      <c r="CO76" s="319"/>
      <c r="CP76" s="322" t="s">
        <v>424</v>
      </c>
    </row>
    <row r="77" spans="1:94" s="323" customFormat="1" ht="19.5" customHeight="1">
      <c r="A77" s="1004"/>
      <c r="B77" s="1007"/>
      <c r="C77" s="596" t="s">
        <v>425</v>
      </c>
      <c r="D77" s="592" t="s">
        <v>241</v>
      </c>
      <c r="E77" s="184"/>
      <c r="F77" s="184"/>
      <c r="G77" s="184"/>
      <c r="H77" s="184"/>
      <c r="I77" s="184"/>
      <c r="J77" s="184"/>
      <c r="K77" s="184"/>
      <c r="L77" s="184"/>
      <c r="M77" s="184"/>
      <c r="N77" s="184"/>
      <c r="O77" s="184"/>
      <c r="P77" s="184"/>
      <c r="Q77" s="184"/>
      <c r="R77" s="184"/>
      <c r="S77" s="184"/>
      <c r="T77" s="184"/>
      <c r="U77" s="184"/>
      <c r="V77" s="184"/>
      <c r="W77" s="184"/>
      <c r="X77" s="184"/>
      <c r="Y77" s="16"/>
      <c r="Z77" s="184">
        <v>8</v>
      </c>
      <c r="AA77" s="184">
        <v>8</v>
      </c>
      <c r="AB77" s="184">
        <v>8</v>
      </c>
      <c r="AC77" s="184">
        <v>8</v>
      </c>
      <c r="AD77" s="184">
        <v>8</v>
      </c>
      <c r="AE77" s="184">
        <v>8</v>
      </c>
      <c r="AF77" s="184">
        <v>8</v>
      </c>
      <c r="AG77" s="184">
        <v>8</v>
      </c>
      <c r="AH77" s="184">
        <v>8</v>
      </c>
      <c r="AI77" s="184">
        <v>8</v>
      </c>
      <c r="AJ77" s="184">
        <v>8</v>
      </c>
      <c r="AK77" s="184">
        <v>2</v>
      </c>
      <c r="AL77" s="184"/>
      <c r="AM77" s="184"/>
      <c r="AN77" s="184"/>
      <c r="AO77" s="184"/>
      <c r="AP77" s="184"/>
      <c r="AQ77" s="184"/>
      <c r="AR77" s="16"/>
      <c r="AS77" s="16"/>
      <c r="AT77" s="16"/>
      <c r="AU77" s="1008"/>
      <c r="AV77" s="592">
        <f>VLOOKUP(D77,'[1]DANH SACH H'!$A$1:$C$11,2,0)</f>
        <v>12</v>
      </c>
      <c r="AW77" s="592">
        <f>VLOOKUP(D77,'[1]DANH SACH H'!$A$1:$C$11,3,0)</f>
        <v>10</v>
      </c>
      <c r="AX77" s="592"/>
      <c r="AY77" s="592"/>
      <c r="AZ77" s="592"/>
      <c r="BA77" s="592"/>
      <c r="BB77" s="592"/>
      <c r="BC77" s="592"/>
      <c r="BD77" s="592">
        <v>19</v>
      </c>
      <c r="BE77" s="592">
        <v>71</v>
      </c>
      <c r="BF77" s="592"/>
      <c r="BG77" s="592">
        <f>IF(AW77&lt;25,0.8,IF(AND(AW77&gt;=25,AW77&lt;=35),1,IF(AND(AW77&gt;=36,AW77&lt;=50),1.2,1.3)))</f>
        <v>0.8</v>
      </c>
      <c r="BH77" s="592">
        <f>IF(AW77&lt;15,0.8,IF(AND(AW77&gt;=15,AW77&lt;=18),1,IF(AND(AW77&gt;=19,AW77&lt;=25),1.2,1.3)))</f>
        <v>0.8</v>
      </c>
      <c r="BI77" s="592">
        <f>(BD77*BG77+BE77*BH77)+BF77/8*2.5+SUM(BD77:BE77)*0.1</f>
        <v>81</v>
      </c>
      <c r="BJ77" s="678">
        <f t="shared" si="18"/>
        <v>81</v>
      </c>
      <c r="BK77" s="592"/>
      <c r="BL77" s="592"/>
      <c r="BM77" s="592"/>
      <c r="BN77" s="592"/>
      <c r="BO77" s="592"/>
      <c r="BP77" s="592"/>
      <c r="BQ77" s="592">
        <f t="shared" si="16"/>
        <v>0.5</v>
      </c>
      <c r="BR77" s="592">
        <f t="shared" si="17"/>
        <v>2.4</v>
      </c>
      <c r="BS77" s="592">
        <f t="shared" si="19"/>
        <v>2</v>
      </c>
      <c r="BT77" s="592"/>
      <c r="BU77" s="592"/>
      <c r="BV77" s="1008"/>
      <c r="BW77" s="1008"/>
      <c r="BX77" s="1008"/>
      <c r="BY77" s="594"/>
      <c r="BZ77" s="592"/>
      <c r="CA77" s="594"/>
      <c r="CB77" s="594"/>
      <c r="CC77" s="594"/>
      <c r="CD77" s="1030"/>
      <c r="CE77" s="1032"/>
      <c r="CF77" s="1030"/>
      <c r="CG77" s="1034"/>
      <c r="CH77" s="319"/>
      <c r="CI77" s="310"/>
      <c r="CJ77" s="310"/>
      <c r="CK77" s="310"/>
      <c r="CL77" s="310"/>
      <c r="CM77" s="319"/>
      <c r="CN77" s="498">
        <f>SUM(BR77:BS77)</f>
        <v>4.4</v>
      </c>
      <c r="CO77" s="319"/>
      <c r="CP77" s="322" t="s">
        <v>424</v>
      </c>
    </row>
    <row r="78" spans="1:94" s="323" customFormat="1" ht="15.75" customHeight="1">
      <c r="A78" s="1004"/>
      <c r="B78" s="1007"/>
      <c r="C78" s="596" t="s">
        <v>281</v>
      </c>
      <c r="D78" s="592" t="s">
        <v>243</v>
      </c>
      <c r="E78" s="184"/>
      <c r="F78" s="184"/>
      <c r="G78" s="184"/>
      <c r="H78" s="184"/>
      <c r="I78" s="184"/>
      <c r="J78" s="184"/>
      <c r="K78" s="184"/>
      <c r="L78" s="184"/>
      <c r="M78" s="184"/>
      <c r="N78" s="184"/>
      <c r="O78" s="184"/>
      <c r="P78" s="184"/>
      <c r="Q78" s="184"/>
      <c r="R78" s="184"/>
      <c r="S78" s="184"/>
      <c r="T78" s="184"/>
      <c r="U78" s="184"/>
      <c r="V78" s="184"/>
      <c r="W78" s="184"/>
      <c r="X78" s="184"/>
      <c r="Y78" s="16"/>
      <c r="Z78" s="184">
        <v>8</v>
      </c>
      <c r="AA78" s="184">
        <v>8</v>
      </c>
      <c r="AB78" s="184">
        <v>8</v>
      </c>
      <c r="AC78" s="184">
        <v>8</v>
      </c>
      <c r="AD78" s="184">
        <v>8</v>
      </c>
      <c r="AE78" s="184">
        <v>8</v>
      </c>
      <c r="AF78" s="184">
        <v>8</v>
      </c>
      <c r="AG78" s="184">
        <v>8</v>
      </c>
      <c r="AH78" s="184">
        <v>8</v>
      </c>
      <c r="AI78" s="184">
        <v>8</v>
      </c>
      <c r="AJ78" s="184">
        <v>8</v>
      </c>
      <c r="AK78" s="184">
        <v>2</v>
      </c>
      <c r="AL78" s="184"/>
      <c r="AM78" s="184"/>
      <c r="AN78" s="184"/>
      <c r="AO78" s="184"/>
      <c r="AP78" s="184"/>
      <c r="AQ78" s="184"/>
      <c r="AR78" s="16"/>
      <c r="AS78" s="16"/>
      <c r="AT78" s="16"/>
      <c r="AU78" s="1008"/>
      <c r="AV78" s="592">
        <f>VLOOKUP(D78,'[1]DANH SACH H'!$A$1:$C$11,2,0)</f>
        <v>26</v>
      </c>
      <c r="AW78" s="592">
        <f>VLOOKUP(D78,'[1]DANH SACH H'!$A$1:$C$11,3,0)</f>
        <v>24</v>
      </c>
      <c r="AX78" s="592"/>
      <c r="AY78" s="592"/>
      <c r="AZ78" s="592"/>
      <c r="BA78" s="592"/>
      <c r="BB78" s="592"/>
      <c r="BC78" s="592"/>
      <c r="BD78" s="592">
        <v>8</v>
      </c>
      <c r="BE78" s="592">
        <v>82</v>
      </c>
      <c r="BF78" s="592"/>
      <c r="BG78" s="592">
        <f>IF(AW78&lt;25,0.8,IF(AND(AW78&gt;=25,AW78&lt;=35),1,IF(AND(AW78&gt;=36,AW78&lt;=50),1.2,1.3)))</f>
        <v>0.8</v>
      </c>
      <c r="BH78" s="592">
        <f>IF(AW78&lt;15,0.8,IF(AND(AW78&gt;=15,AW78&lt;=18),1,IF(AND(AW78&gt;=19,AW78&lt;=25),1.2,1.3)))</f>
        <v>1.2</v>
      </c>
      <c r="BI78" s="592">
        <f>(BD78*BG78+BE78*BH78)+BF78/8*2.5+SUM(BD78:BE78)*0.1</f>
        <v>113.8</v>
      </c>
      <c r="BJ78" s="678">
        <f t="shared" si="18"/>
        <v>113.8</v>
      </c>
      <c r="BK78" s="592"/>
      <c r="BL78" s="592"/>
      <c r="BM78" s="592"/>
      <c r="BN78" s="592"/>
      <c r="BO78" s="592"/>
      <c r="BP78" s="592"/>
      <c r="BQ78" s="592">
        <f t="shared" si="16"/>
        <v>0.5</v>
      </c>
      <c r="BR78" s="592">
        <f t="shared" si="17"/>
        <v>2.4</v>
      </c>
      <c r="BS78" s="592">
        <f t="shared" si="19"/>
        <v>4.800000000000001</v>
      </c>
      <c r="BT78" s="592"/>
      <c r="BU78" s="592"/>
      <c r="BV78" s="1008"/>
      <c r="BW78" s="1008"/>
      <c r="BX78" s="1008"/>
      <c r="BY78" s="594"/>
      <c r="BZ78" s="592"/>
      <c r="CA78" s="594"/>
      <c r="CB78" s="594"/>
      <c r="CC78" s="594"/>
      <c r="CD78" s="1030"/>
      <c r="CE78" s="1032"/>
      <c r="CF78" s="1030"/>
      <c r="CG78" s="1034"/>
      <c r="CH78" s="319"/>
      <c r="CI78" s="310"/>
      <c r="CJ78" s="310"/>
      <c r="CK78" s="310"/>
      <c r="CL78" s="310"/>
      <c r="CM78" s="319"/>
      <c r="CN78" s="498"/>
      <c r="CO78" s="319"/>
      <c r="CP78" s="322"/>
    </row>
    <row r="79" spans="1:94" s="323" customFormat="1" ht="11.25">
      <c r="A79" s="1004"/>
      <c r="B79" s="1007"/>
      <c r="C79" s="598" t="s">
        <v>143</v>
      </c>
      <c r="D79" s="599"/>
      <c r="E79" s="603"/>
      <c r="F79" s="600"/>
      <c r="G79" s="600"/>
      <c r="H79" s="600"/>
      <c r="I79" s="600"/>
      <c r="J79" s="600"/>
      <c r="K79" s="600"/>
      <c r="L79" s="600"/>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603"/>
      <c r="AP79" s="603"/>
      <c r="AQ79" s="603"/>
      <c r="AR79" s="603"/>
      <c r="AS79" s="603"/>
      <c r="AT79" s="603"/>
      <c r="AU79" s="1008"/>
      <c r="AV79" s="592"/>
      <c r="AW79" s="592"/>
      <c r="AX79" s="592"/>
      <c r="AY79" s="592"/>
      <c r="AZ79" s="592"/>
      <c r="BA79" s="592"/>
      <c r="BB79" s="592"/>
      <c r="BC79" s="592"/>
      <c r="BD79" s="592"/>
      <c r="BE79" s="592"/>
      <c r="BF79" s="592"/>
      <c r="BG79" s="592"/>
      <c r="BH79" s="592"/>
      <c r="BI79" s="592"/>
      <c r="BJ79" s="592"/>
      <c r="BK79" s="592"/>
      <c r="BL79" s="592"/>
      <c r="BM79" s="592">
        <f>(AX79*BK79+AY79*BL79+BD79*BK79+BE79*BL79)+SUM(AX79:AY79)*0.1</f>
        <v>0</v>
      </c>
      <c r="BN79" s="592"/>
      <c r="BO79" s="592"/>
      <c r="BP79" s="592"/>
      <c r="BQ79" s="592"/>
      <c r="BR79" s="592">
        <f>SUM(CN66:CN67)</f>
        <v>13.8</v>
      </c>
      <c r="BS79" s="592"/>
      <c r="BT79" s="592"/>
      <c r="BU79" s="592"/>
      <c r="BV79" s="1008"/>
      <c r="BW79" s="1008"/>
      <c r="BX79" s="1008"/>
      <c r="BY79" s="594"/>
      <c r="BZ79" s="592"/>
      <c r="CA79" s="594"/>
      <c r="CB79" s="594"/>
      <c r="CC79" s="594"/>
      <c r="CD79" s="1030"/>
      <c r="CE79" s="1032"/>
      <c r="CF79" s="1030"/>
      <c r="CG79" s="1034"/>
      <c r="CH79" s="319"/>
      <c r="CI79" s="310"/>
      <c r="CJ79" s="310"/>
      <c r="CK79" s="310"/>
      <c r="CL79" s="310"/>
      <c r="CM79" s="319"/>
      <c r="CN79" s="306"/>
      <c r="CO79" s="319"/>
      <c r="CP79" s="322"/>
    </row>
    <row r="80" spans="1:94" s="323" customFormat="1" ht="12" thickBot="1">
      <c r="A80" s="1004"/>
      <c r="B80" s="1007"/>
      <c r="C80" s="601" t="s">
        <v>128</v>
      </c>
      <c r="D80" s="602" t="s">
        <v>389</v>
      </c>
      <c r="E80" s="608"/>
      <c r="F80" s="608"/>
      <c r="G80" s="608"/>
      <c r="H80" s="608"/>
      <c r="I80" s="608"/>
      <c r="J80" s="608"/>
      <c r="K80" s="608"/>
      <c r="L80" s="608"/>
      <c r="M80" s="608"/>
      <c r="N80" s="608"/>
      <c r="O80" s="608"/>
      <c r="P80" s="608"/>
      <c r="Q80" s="608"/>
      <c r="R80" s="608"/>
      <c r="S80" s="608"/>
      <c r="T80" s="608"/>
      <c r="U80" s="608"/>
      <c r="V80" s="608"/>
      <c r="W80" s="608"/>
      <c r="X80" s="592"/>
      <c r="Y80" s="592"/>
      <c r="Z80" s="592"/>
      <c r="AA80" s="592"/>
      <c r="AB80" s="592"/>
      <c r="AC80" s="592"/>
      <c r="AD80" s="592"/>
      <c r="AE80" s="592"/>
      <c r="AF80" s="592"/>
      <c r="AG80" s="592"/>
      <c r="AH80" s="592"/>
      <c r="AI80" s="592"/>
      <c r="AJ80" s="592"/>
      <c r="AK80" s="592"/>
      <c r="AL80" s="592"/>
      <c r="AM80" s="592"/>
      <c r="AN80" s="592"/>
      <c r="AO80" s="592"/>
      <c r="AP80" s="592"/>
      <c r="AQ80" s="592"/>
      <c r="AR80" s="592"/>
      <c r="AS80" s="592"/>
      <c r="AT80" s="592"/>
      <c r="AU80" s="1008"/>
      <c r="AV80" s="608">
        <f>VLOOKUP(D80,'[1]DANH SACH H'!$A$1:$C$11,2,0)</f>
        <v>15</v>
      </c>
      <c r="AW80" s="608">
        <f>VLOOKUP(D80,'[1]DANH SACH H'!$A$1:$C$11,3,0)</f>
        <v>15</v>
      </c>
      <c r="AX80" s="608"/>
      <c r="AY80" s="608"/>
      <c r="AZ80" s="608"/>
      <c r="BA80" s="608"/>
      <c r="BB80" s="608"/>
      <c r="BC80" s="608"/>
      <c r="BD80" s="608"/>
      <c r="BE80" s="608"/>
      <c r="BF80" s="608"/>
      <c r="BG80" s="608"/>
      <c r="BH80" s="608"/>
      <c r="BI80" s="608"/>
      <c r="BJ80" s="608"/>
      <c r="BK80" s="608"/>
      <c r="BL80" s="608"/>
      <c r="BM80" s="608">
        <f>(AX80*BK80+AY80*BL80+BD80*BK80+BE80*BL80)+SUM(AX80:AY80)*0.1</f>
        <v>0</v>
      </c>
      <c r="BN80" s="592"/>
      <c r="BO80" s="592">
        <f>448*15%/2+448*15%/2</f>
        <v>67.2</v>
      </c>
      <c r="BP80" s="592"/>
      <c r="BQ80" s="608"/>
      <c r="BR80" s="608"/>
      <c r="BS80" s="608"/>
      <c r="BT80" s="592"/>
      <c r="BU80" s="592"/>
      <c r="BV80" s="1008"/>
      <c r="BW80" s="1008"/>
      <c r="BX80" s="1008"/>
      <c r="BY80" s="594"/>
      <c r="BZ80" s="592"/>
      <c r="CA80" s="594"/>
      <c r="CB80" s="594"/>
      <c r="CC80" s="594"/>
      <c r="CD80" s="1030"/>
      <c r="CE80" s="1032"/>
      <c r="CF80" s="1030"/>
      <c r="CG80" s="1034"/>
      <c r="CH80" s="319"/>
      <c r="CI80" s="310"/>
      <c r="CJ80" s="310"/>
      <c r="CK80" s="310"/>
      <c r="CL80" s="310"/>
      <c r="CM80" s="319"/>
      <c r="CN80" s="306"/>
      <c r="CO80" s="319"/>
      <c r="CP80" s="310"/>
    </row>
    <row r="81" spans="1:94" s="323" customFormat="1" ht="19.5" customHeight="1" hidden="1">
      <c r="A81" s="1005"/>
      <c r="B81" s="604"/>
      <c r="C81" s="605"/>
      <c r="D81" s="606"/>
      <c r="E81" s="607"/>
      <c r="F81" s="607"/>
      <c r="G81" s="607"/>
      <c r="H81" s="607"/>
      <c r="I81" s="607"/>
      <c r="J81" s="607"/>
      <c r="K81" s="607"/>
      <c r="L81" s="607"/>
      <c r="M81" s="607"/>
      <c r="N81" s="607"/>
      <c r="O81" s="607"/>
      <c r="P81" s="607"/>
      <c r="Q81" s="607"/>
      <c r="R81" s="607"/>
      <c r="S81" s="607"/>
      <c r="T81" s="607"/>
      <c r="U81" s="607"/>
      <c r="V81" s="607"/>
      <c r="W81" s="607"/>
      <c r="X81" s="608"/>
      <c r="Y81" s="608"/>
      <c r="Z81" s="608"/>
      <c r="AA81" s="608"/>
      <c r="AB81" s="608"/>
      <c r="AC81" s="608"/>
      <c r="AD81" s="608"/>
      <c r="AE81" s="608"/>
      <c r="AF81" s="608"/>
      <c r="AG81" s="608"/>
      <c r="AH81" s="608"/>
      <c r="AI81" s="608"/>
      <c r="AJ81" s="608"/>
      <c r="AK81" s="608"/>
      <c r="AL81" s="608"/>
      <c r="AM81" s="608"/>
      <c r="AN81" s="608"/>
      <c r="AO81" s="608"/>
      <c r="AP81" s="608"/>
      <c r="AQ81" s="608"/>
      <c r="AR81" s="608"/>
      <c r="AS81" s="608"/>
      <c r="AT81" s="608"/>
      <c r="AU81" s="1009"/>
      <c r="AV81" s="479" t="e">
        <f>VLOOKUP(D81,'[1]DANH SACH H'!$A$1:$C$11,2,0)</f>
        <v>#N/A</v>
      </c>
      <c r="AW81" s="479" t="e">
        <f>VLOOKUP(D81,'[1]DANH SACH H'!$A$1:$C$11,3,0)</f>
        <v>#N/A</v>
      </c>
      <c r="AX81" s="607"/>
      <c r="AY81" s="607"/>
      <c r="AZ81" s="607"/>
      <c r="BA81" s="607"/>
      <c r="BB81" s="607"/>
      <c r="BC81" s="607"/>
      <c r="BD81" s="607"/>
      <c r="BE81" s="607"/>
      <c r="BF81" s="607"/>
      <c r="BG81" s="607"/>
      <c r="BH81" s="607"/>
      <c r="BI81" s="607"/>
      <c r="BJ81" s="607"/>
      <c r="BK81" s="609"/>
      <c r="BL81" s="609"/>
      <c r="BM81" s="607">
        <f>(AX81*BK81+AY81*BL81+BD81*BK81+BE81*BL81)+SUM(AX81:AY81)*0.1</f>
        <v>0</v>
      </c>
      <c r="BN81" s="608"/>
      <c r="BO81" s="608"/>
      <c r="BP81" s="608"/>
      <c r="BQ81" s="607"/>
      <c r="BR81" s="607"/>
      <c r="BS81" s="609"/>
      <c r="BT81" s="608"/>
      <c r="BU81" s="608"/>
      <c r="BV81" s="1009"/>
      <c r="BW81" s="1009"/>
      <c r="BX81" s="1009"/>
      <c r="BY81" s="610"/>
      <c r="BZ81" s="608"/>
      <c r="CA81" s="610"/>
      <c r="CB81" s="610"/>
      <c r="CC81" s="610"/>
      <c r="CD81" s="1031"/>
      <c r="CE81" s="1033"/>
      <c r="CF81" s="1031"/>
      <c r="CG81" s="1035"/>
      <c r="CH81" s="319"/>
      <c r="CI81" s="310"/>
      <c r="CJ81" s="310" t="e">
        <f>0.3*4+0.2*AW81+0.1*AW81</f>
        <v>#N/A</v>
      </c>
      <c r="CK81" s="310"/>
      <c r="CL81" s="310"/>
      <c r="CM81" s="319"/>
      <c r="CN81" s="306"/>
      <c r="CO81" s="319"/>
      <c r="CP81" s="310"/>
    </row>
    <row r="82" spans="1:94" s="323" customFormat="1" ht="14.25" customHeight="1">
      <c r="A82" s="1010">
        <v>8</v>
      </c>
      <c r="B82" s="1012" t="s">
        <v>134</v>
      </c>
      <c r="C82" s="327" t="s">
        <v>426</v>
      </c>
      <c r="D82" s="41" t="s">
        <v>241</v>
      </c>
      <c r="E82" s="611">
        <v>8</v>
      </c>
      <c r="F82" s="611">
        <v>8</v>
      </c>
      <c r="G82" s="611">
        <v>8</v>
      </c>
      <c r="H82" s="611">
        <v>8</v>
      </c>
      <c r="I82" s="611">
        <v>8</v>
      </c>
      <c r="J82" s="611">
        <v>8</v>
      </c>
      <c r="K82" s="611">
        <v>8</v>
      </c>
      <c r="L82" s="611">
        <v>8</v>
      </c>
      <c r="M82" s="611">
        <v>8</v>
      </c>
      <c r="N82" s="611">
        <v>8</v>
      </c>
      <c r="O82" s="611">
        <v>8</v>
      </c>
      <c r="P82" s="611">
        <v>8</v>
      </c>
      <c r="Q82" s="611">
        <v>8</v>
      </c>
      <c r="R82" s="611">
        <v>8</v>
      </c>
      <c r="S82" s="611">
        <v>8</v>
      </c>
      <c r="T82" s="611">
        <v>8</v>
      </c>
      <c r="U82" s="611">
        <v>8</v>
      </c>
      <c r="V82" s="611">
        <v>8</v>
      </c>
      <c r="W82" s="611">
        <v>6</v>
      </c>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1015">
        <f>SUM(E82:S84)+SUM(T82:W84)+SUM(Z85:AK89)</f>
        <v>748</v>
      </c>
      <c r="AV82" s="315">
        <f>VLOOKUP(D82,'[1]DANH SACH H'!$A$1:$C$11,2,0)</f>
        <v>12</v>
      </c>
      <c r="AW82" s="315">
        <f>VLOOKUP(D82,'[1]DANH SACH H'!$A$1:$C$11,3,0)</f>
        <v>10</v>
      </c>
      <c r="AX82" s="315">
        <v>22</v>
      </c>
      <c r="AY82" s="315">
        <v>128</v>
      </c>
      <c r="AZ82" s="315"/>
      <c r="BA82" s="315">
        <f>IF(AV82&lt;25,0.8,IF(AND(AV82&gt;=25,AV82&lt;=35),1,IF(AND(AV82&gt;=36,AV82&lt;=50),1.2,1.3)))</f>
        <v>0.8</v>
      </c>
      <c r="BB82" s="315">
        <f>IF(AV82&lt;15,0.8,IF(AND(AV82&gt;=15,AV82&lt;=18),1,IF(AND(AV82&gt;=19,AV82&lt;=25),1.2,1.3)))</f>
        <v>0.8</v>
      </c>
      <c r="BC82" s="315">
        <f>(AX82*BA82+AY82*BB82)+AZ82/8*2.5</f>
        <v>120</v>
      </c>
      <c r="BD82" s="315"/>
      <c r="BE82" s="315"/>
      <c r="BF82" s="315"/>
      <c r="BG82" s="315"/>
      <c r="BH82" s="315"/>
      <c r="BI82" s="315"/>
      <c r="BJ82" s="679">
        <f>BC82+BI82</f>
        <v>120</v>
      </c>
      <c r="BK82" s="311"/>
      <c r="BL82" s="311"/>
      <c r="BM82" s="16"/>
      <c r="BN82" s="41"/>
      <c r="BO82" s="41"/>
      <c r="BP82" s="1015"/>
      <c r="BQ82" s="16">
        <f aca="true" t="shared" si="20" ref="BQ82:BQ89">1*0.5</f>
        <v>0.5</v>
      </c>
      <c r="BR82" s="16">
        <f aca="true" t="shared" si="21" ref="BR82:BR89">8*0.3</f>
        <v>2.4</v>
      </c>
      <c r="BS82" s="16">
        <f>0.2*AW82</f>
        <v>2</v>
      </c>
      <c r="BT82" s="41"/>
      <c r="BU82" s="41"/>
      <c r="BV82" s="1017">
        <v>11</v>
      </c>
      <c r="BW82" s="612"/>
      <c r="BX82" s="1023">
        <f>SUM(BN82:BW93)</f>
        <v>279.6</v>
      </c>
      <c r="BY82" s="117"/>
      <c r="BZ82" s="41"/>
      <c r="CA82" s="117"/>
      <c r="CB82" s="117"/>
      <c r="CC82" s="117"/>
      <c r="CD82" s="1023">
        <f>SUM(BJ82:BJ89)+BX82</f>
        <v>1117.9</v>
      </c>
      <c r="CE82" s="1020">
        <f>14*40</f>
        <v>560</v>
      </c>
      <c r="CF82" s="1023">
        <f>CD82-CE82</f>
        <v>557.9000000000001</v>
      </c>
      <c r="CG82" s="1026"/>
      <c r="CH82" s="319"/>
      <c r="CI82" s="310"/>
      <c r="CJ82" s="622">
        <f>SUM(BR82:BS82)</f>
        <v>4.4</v>
      </c>
      <c r="CK82" s="310"/>
      <c r="CL82" s="310" t="s">
        <v>427</v>
      </c>
      <c r="CM82" s="319"/>
      <c r="CN82" s="306"/>
      <c r="CO82" s="319"/>
      <c r="CP82" s="310"/>
    </row>
    <row r="83" spans="1:90" s="312" customFormat="1" ht="18">
      <c r="A83" s="864"/>
      <c r="B83" s="1013"/>
      <c r="C83" s="613" t="s">
        <v>428</v>
      </c>
      <c r="D83" s="16" t="s">
        <v>138</v>
      </c>
      <c r="E83" s="592">
        <v>6</v>
      </c>
      <c r="F83" s="592">
        <v>6</v>
      </c>
      <c r="G83" s="592">
        <v>6</v>
      </c>
      <c r="H83" s="592">
        <v>6</v>
      </c>
      <c r="I83" s="592">
        <v>6</v>
      </c>
      <c r="J83" s="592">
        <v>6</v>
      </c>
      <c r="K83" s="592">
        <v>6</v>
      </c>
      <c r="L83" s="592">
        <v>6</v>
      </c>
      <c r="M83" s="592">
        <v>6</v>
      </c>
      <c r="N83" s="592">
        <v>6</v>
      </c>
      <c r="O83" s="592">
        <v>6</v>
      </c>
      <c r="P83" s="592">
        <v>6</v>
      </c>
      <c r="Q83" s="592">
        <v>6</v>
      </c>
      <c r="R83" s="592">
        <v>6</v>
      </c>
      <c r="S83" s="592">
        <v>6</v>
      </c>
      <c r="T83" s="592"/>
      <c r="U83" s="592"/>
      <c r="V83" s="592"/>
      <c r="W83" s="592"/>
      <c r="X83" s="614"/>
      <c r="Y83" s="614"/>
      <c r="Z83" s="614"/>
      <c r="AA83" s="614"/>
      <c r="AB83" s="614"/>
      <c r="AC83" s="614"/>
      <c r="AD83" s="614"/>
      <c r="AE83" s="614"/>
      <c r="AF83" s="614"/>
      <c r="AG83" s="614"/>
      <c r="AH83" s="614"/>
      <c r="AI83" s="614"/>
      <c r="AJ83" s="614"/>
      <c r="AK83" s="614"/>
      <c r="AL83" s="614"/>
      <c r="AM83" s="614"/>
      <c r="AN83" s="614"/>
      <c r="AO83" s="614"/>
      <c r="AP83" s="614"/>
      <c r="AQ83" s="614"/>
      <c r="AR83" s="614"/>
      <c r="AS83" s="614"/>
      <c r="AT83" s="614"/>
      <c r="AU83" s="883"/>
      <c r="AV83" s="315">
        <f>VLOOKUP(D83,'[1]DANH SACH H'!$A$1:$C$11,2,0)</f>
        <v>21</v>
      </c>
      <c r="AW83" s="315">
        <f>VLOOKUP(D83,'[1]DANH SACH H'!$A$1:$C$11,3,0)</f>
        <v>21</v>
      </c>
      <c r="AX83" s="315">
        <v>9</v>
      </c>
      <c r="AY83" s="315">
        <v>81</v>
      </c>
      <c r="AZ83" s="315"/>
      <c r="BA83" s="315">
        <f>IF(AV83&lt;25,0.8,IF(AND(AV83&gt;=25,AV83&lt;=35),1,IF(AND(AV83&gt;=36,AV83&lt;=50),1.2,1.3)))</f>
        <v>0.8</v>
      </c>
      <c r="BB83" s="315">
        <f>IF(AV83&lt;15,0.8,IF(AND(AV83&gt;=15,AV83&lt;=18),1,IF(AND(AV83&gt;=19,AV83&lt;=25),1.2,1.3)))</f>
        <v>1.2</v>
      </c>
      <c r="BC83" s="315">
        <f>(AX83*BA83+AY83*BB83)+AZ83/8*2.5</f>
        <v>104.4</v>
      </c>
      <c r="BD83" s="315"/>
      <c r="BE83" s="315"/>
      <c r="BF83" s="315"/>
      <c r="BG83" s="315"/>
      <c r="BH83" s="315"/>
      <c r="BI83" s="315"/>
      <c r="BJ83" s="679">
        <f aca="true" t="shared" si="22" ref="BJ83:BJ89">BC83+BI83</f>
        <v>104.4</v>
      </c>
      <c r="BK83" s="311"/>
      <c r="BL83" s="311"/>
      <c r="BM83" s="16"/>
      <c r="BN83" s="315"/>
      <c r="BO83" s="315"/>
      <c r="BP83" s="883"/>
      <c r="BQ83" s="16">
        <f t="shared" si="20"/>
        <v>0.5</v>
      </c>
      <c r="BR83" s="16">
        <f t="shared" si="21"/>
        <v>2.4</v>
      </c>
      <c r="BS83" s="16">
        <f aca="true" t="shared" si="23" ref="BS83:BS89">0.2*AW83</f>
        <v>4.2</v>
      </c>
      <c r="BT83" s="315"/>
      <c r="BU83" s="315"/>
      <c r="BV83" s="1018"/>
      <c r="BW83" s="349"/>
      <c r="BX83" s="1024"/>
      <c r="BY83" s="324"/>
      <c r="BZ83" s="324"/>
      <c r="CA83" s="324"/>
      <c r="CB83" s="324"/>
      <c r="CC83" s="315"/>
      <c r="CD83" s="1024"/>
      <c r="CE83" s="1021"/>
      <c r="CF83" s="1024"/>
      <c r="CG83" s="1027"/>
      <c r="CI83" s="310"/>
      <c r="CJ83" s="622">
        <f>SUM(BR83:BS83)</f>
        <v>6.6</v>
      </c>
      <c r="CK83" s="310"/>
      <c r="CL83" s="310" t="s">
        <v>427</v>
      </c>
    </row>
    <row r="84" spans="1:90" s="312" customFormat="1" ht="18">
      <c r="A84" s="864"/>
      <c r="B84" s="1013"/>
      <c r="C84" s="131" t="s">
        <v>429</v>
      </c>
      <c r="D84" s="16" t="s">
        <v>389</v>
      </c>
      <c r="E84" s="592">
        <v>6</v>
      </c>
      <c r="F84" s="592">
        <v>6</v>
      </c>
      <c r="G84" s="592">
        <v>6</v>
      </c>
      <c r="H84" s="592">
        <v>6</v>
      </c>
      <c r="I84" s="592">
        <v>6</v>
      </c>
      <c r="J84" s="592">
        <v>6</v>
      </c>
      <c r="K84" s="592">
        <v>6</v>
      </c>
      <c r="L84" s="592">
        <v>6</v>
      </c>
      <c r="M84" s="592">
        <v>6</v>
      </c>
      <c r="N84" s="592">
        <v>6</v>
      </c>
      <c r="O84" s="592">
        <v>6</v>
      </c>
      <c r="P84" s="592">
        <v>6</v>
      </c>
      <c r="Q84" s="592">
        <v>6</v>
      </c>
      <c r="R84" s="592">
        <v>6</v>
      </c>
      <c r="S84" s="592">
        <v>6</v>
      </c>
      <c r="T84" s="592">
        <v>6</v>
      </c>
      <c r="U84" s="592">
        <v>8</v>
      </c>
      <c r="V84" s="592">
        <v>8</v>
      </c>
      <c r="W84" s="592">
        <v>8</v>
      </c>
      <c r="X84" s="614"/>
      <c r="Y84" s="614"/>
      <c r="Z84" s="614"/>
      <c r="AA84" s="614"/>
      <c r="AB84" s="614"/>
      <c r="AC84" s="614"/>
      <c r="AD84" s="614"/>
      <c r="AE84" s="614"/>
      <c r="AF84" s="614"/>
      <c r="AG84" s="614"/>
      <c r="AH84" s="614"/>
      <c r="AI84" s="614"/>
      <c r="AJ84" s="614"/>
      <c r="AK84" s="614"/>
      <c r="AL84" s="614"/>
      <c r="AM84" s="614"/>
      <c r="AN84" s="614"/>
      <c r="AO84" s="614"/>
      <c r="AP84" s="614"/>
      <c r="AQ84" s="614"/>
      <c r="AR84" s="614"/>
      <c r="AS84" s="614"/>
      <c r="AT84" s="614"/>
      <c r="AU84" s="883"/>
      <c r="AV84" s="315">
        <f>VLOOKUP(D84,'[1]DANH SACH H'!$A$1:$C$11,2,0)</f>
        <v>15</v>
      </c>
      <c r="AW84" s="315">
        <f>VLOOKUP(D84,'[1]DANH SACH H'!$A$1:$C$11,3,0)</f>
        <v>15</v>
      </c>
      <c r="AX84" s="315">
        <v>9</v>
      </c>
      <c r="AY84" s="315">
        <v>81</v>
      </c>
      <c r="AZ84" s="315"/>
      <c r="BA84" s="315">
        <f>IF(AV84&lt;25,0.8,IF(AND(AV84&gt;=25,AV84&lt;=35),1,IF(AND(AV84&gt;=36,AV84&lt;=50),1.2,1.3)))</f>
        <v>0.8</v>
      </c>
      <c r="BB84" s="315">
        <f>IF(AV84&lt;15,0.8,IF(AND(AV84&gt;=15,AV84&lt;=18),1,IF(AND(AV84&gt;=19,AV84&lt;=25),1.2,1.3)))</f>
        <v>1</v>
      </c>
      <c r="BC84" s="315">
        <f>(AX84*BA84+AY84*BB84)+AZ84/8*2.5</f>
        <v>88.2</v>
      </c>
      <c r="BD84" s="315"/>
      <c r="BE84" s="315"/>
      <c r="BF84" s="315"/>
      <c r="BG84" s="315"/>
      <c r="BH84" s="315"/>
      <c r="BI84" s="315"/>
      <c r="BJ84" s="679">
        <f t="shared" si="22"/>
        <v>88.2</v>
      </c>
      <c r="BK84" s="311"/>
      <c r="BL84" s="311"/>
      <c r="BM84" s="16"/>
      <c r="BN84" s="315"/>
      <c r="BO84" s="315"/>
      <c r="BP84" s="883"/>
      <c r="BQ84" s="16">
        <f t="shared" si="20"/>
        <v>0.5</v>
      </c>
      <c r="BR84" s="16">
        <f t="shared" si="21"/>
        <v>2.4</v>
      </c>
      <c r="BS84" s="16">
        <f t="shared" si="23"/>
        <v>3</v>
      </c>
      <c r="BT84" s="315"/>
      <c r="BU84" s="315"/>
      <c r="BV84" s="1018"/>
      <c r="BW84" s="349"/>
      <c r="BX84" s="1024"/>
      <c r="BY84" s="324"/>
      <c r="BZ84" s="324"/>
      <c r="CA84" s="324"/>
      <c r="CB84" s="324"/>
      <c r="CC84" s="315"/>
      <c r="CD84" s="1024"/>
      <c r="CE84" s="1021"/>
      <c r="CF84" s="1024"/>
      <c r="CG84" s="1027"/>
      <c r="CI84" s="310"/>
      <c r="CJ84" s="622">
        <f>SUM(BR84:BS84)</f>
        <v>5.4</v>
      </c>
      <c r="CK84" s="310"/>
      <c r="CL84" s="310" t="s">
        <v>427</v>
      </c>
    </row>
    <row r="85" spans="1:94" s="312" customFormat="1" ht="18">
      <c r="A85" s="864"/>
      <c r="B85" s="1013"/>
      <c r="C85" s="261" t="s">
        <v>430</v>
      </c>
      <c r="D85" s="16" t="s">
        <v>241</v>
      </c>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184">
        <v>8</v>
      </c>
      <c r="AG85" s="184">
        <v>8</v>
      </c>
      <c r="AH85" s="184">
        <v>8</v>
      </c>
      <c r="AI85" s="184">
        <v>8</v>
      </c>
      <c r="AJ85" s="184">
        <v>8</v>
      </c>
      <c r="AK85" s="184">
        <v>8</v>
      </c>
      <c r="AL85" s="184">
        <v>8</v>
      </c>
      <c r="AM85" s="184">
        <v>8</v>
      </c>
      <c r="AN85" s="184">
        <v>8</v>
      </c>
      <c r="AO85" s="184">
        <v>8</v>
      </c>
      <c r="AP85" s="184">
        <v>8</v>
      </c>
      <c r="AQ85" s="184">
        <v>8</v>
      </c>
      <c r="AR85" s="184">
        <v>8</v>
      </c>
      <c r="AS85" s="184">
        <v>8</v>
      </c>
      <c r="AT85" s="184">
        <v>8</v>
      </c>
      <c r="AU85" s="883"/>
      <c r="AV85" s="315">
        <f>VLOOKUP(D85,'[1]DANH SACH H'!$A$1:$C$11,2,0)</f>
        <v>12</v>
      </c>
      <c r="AW85" s="315">
        <f>VLOOKUP(D85,'[1]DANH SACH H'!$A$1:$C$11,3,0)</f>
        <v>10</v>
      </c>
      <c r="AX85" s="315"/>
      <c r="AY85" s="315"/>
      <c r="AZ85" s="315"/>
      <c r="BA85" s="315"/>
      <c r="BB85" s="315"/>
      <c r="BC85" s="315"/>
      <c r="BD85" s="315">
        <v>20</v>
      </c>
      <c r="BE85" s="315">
        <v>100</v>
      </c>
      <c r="BF85" s="315"/>
      <c r="BG85" s="315">
        <f>IF(AW85&lt;25,0.8,IF(AND(AW85&gt;=25,AW85&lt;=35),1,IF(AND(AW85&gt;=36,AW85&lt;=50),1.2,1.3)))</f>
        <v>0.8</v>
      </c>
      <c r="BH85" s="315">
        <f>IF(AW85&lt;15,0.8,IF(AND(AW85&gt;=15,AW85&lt;=18),1,IF(AND(AW85&gt;=19,AW85&lt;=25),1.2,1.3)))</f>
        <v>0.8</v>
      </c>
      <c r="BI85" s="315">
        <f>(BD85*BG85+BE85*BH85)+BF85/8*2.5+SUM(BD85:BE85)*0.1</f>
        <v>108</v>
      </c>
      <c r="BJ85" s="679">
        <f t="shared" si="22"/>
        <v>108</v>
      </c>
      <c r="BK85" s="311"/>
      <c r="BL85" s="311"/>
      <c r="BM85" s="16"/>
      <c r="BN85" s="315"/>
      <c r="BO85" s="315"/>
      <c r="BP85" s="883"/>
      <c r="BQ85" s="16">
        <f t="shared" si="20"/>
        <v>0.5</v>
      </c>
      <c r="BR85" s="16">
        <f t="shared" si="21"/>
        <v>2.4</v>
      </c>
      <c r="BS85" s="16">
        <f t="shared" si="23"/>
        <v>2</v>
      </c>
      <c r="BT85" s="315"/>
      <c r="BU85" s="315"/>
      <c r="BV85" s="1018"/>
      <c r="BW85" s="349"/>
      <c r="BX85" s="1024"/>
      <c r="BY85" s="324"/>
      <c r="BZ85" s="324"/>
      <c r="CA85" s="324"/>
      <c r="CB85" s="324"/>
      <c r="CC85" s="315"/>
      <c r="CD85" s="1024"/>
      <c r="CE85" s="1021"/>
      <c r="CF85" s="1024"/>
      <c r="CG85" s="1027"/>
      <c r="CI85" s="310"/>
      <c r="CJ85" s="310"/>
      <c r="CK85" s="310"/>
      <c r="CL85" s="310"/>
      <c r="CN85" s="498">
        <f>SUM(BR85:BS85)</f>
        <v>4.4</v>
      </c>
      <c r="CP85" s="312" t="s">
        <v>405</v>
      </c>
    </row>
    <row r="86" spans="1:94" s="312" customFormat="1" ht="15.75" customHeight="1">
      <c r="A86" s="864"/>
      <c r="B86" s="1013"/>
      <c r="C86" s="165" t="s">
        <v>431</v>
      </c>
      <c r="D86" s="16" t="s">
        <v>138</v>
      </c>
      <c r="E86" s="30"/>
      <c r="F86" s="30"/>
      <c r="G86" s="30"/>
      <c r="H86" s="30"/>
      <c r="I86" s="30"/>
      <c r="J86" s="30"/>
      <c r="K86" s="30"/>
      <c r="L86" s="30"/>
      <c r="M86" s="30"/>
      <c r="N86" s="30"/>
      <c r="O86" s="30"/>
      <c r="P86" s="30"/>
      <c r="Q86" s="30"/>
      <c r="R86" s="30"/>
      <c r="S86" s="30"/>
      <c r="T86" s="30"/>
      <c r="U86" s="30"/>
      <c r="V86" s="30"/>
      <c r="W86" s="30"/>
      <c r="X86" s="30"/>
      <c r="Y86" s="30"/>
      <c r="Z86" s="184">
        <v>8</v>
      </c>
      <c r="AA86" s="184">
        <v>8</v>
      </c>
      <c r="AB86" s="184">
        <v>8</v>
      </c>
      <c r="AC86" s="184">
        <v>8</v>
      </c>
      <c r="AD86" s="184">
        <v>8</v>
      </c>
      <c r="AE86" s="184">
        <v>8</v>
      </c>
      <c r="AF86" s="184">
        <v>8</v>
      </c>
      <c r="AG86" s="184">
        <v>8</v>
      </c>
      <c r="AH86" s="184">
        <v>8</v>
      </c>
      <c r="AI86" s="184">
        <v>16</v>
      </c>
      <c r="AJ86" s="184">
        <v>12</v>
      </c>
      <c r="AK86" s="184"/>
      <c r="AL86" s="184"/>
      <c r="AM86" s="184"/>
      <c r="AN86" s="184"/>
      <c r="AO86" s="184"/>
      <c r="AP86" s="184"/>
      <c r="AQ86" s="184"/>
      <c r="AR86" s="184"/>
      <c r="AS86" s="184"/>
      <c r="AT86" s="184"/>
      <c r="AU86" s="883"/>
      <c r="AV86" s="315">
        <f>VLOOKUP(D86,'[1]DANH SACH H'!$A$1:$C$11,2,0)</f>
        <v>21</v>
      </c>
      <c r="AW86" s="315">
        <f>VLOOKUP(D86,'[1]DANH SACH H'!$A$1:$C$11,3,0)</f>
        <v>21</v>
      </c>
      <c r="AX86" s="315"/>
      <c r="AY86" s="315"/>
      <c r="AZ86" s="315"/>
      <c r="BA86" s="315"/>
      <c r="BB86" s="315"/>
      <c r="BC86" s="315"/>
      <c r="BD86" s="315">
        <v>16</v>
      </c>
      <c r="BE86" s="315">
        <v>84</v>
      </c>
      <c r="BF86" s="315"/>
      <c r="BG86" s="315">
        <f>IF(AW86&lt;25,0.8,IF(AND(AW86&gt;=25,AW86&lt;=35),1,IF(AND(AW86&gt;=36,AW86&lt;=50),1.2,1.3)))</f>
        <v>0.8</v>
      </c>
      <c r="BH86" s="315">
        <f>IF(AW86&lt;15,0.8,IF(AND(AW86&gt;=15,AW86&lt;=18),1,IF(AND(AW86&gt;=19,AW86&lt;=25),1.2,1.3)))</f>
        <v>1.2</v>
      </c>
      <c r="BI86" s="315">
        <f>(BD86*BG86+BE86*BH86)+BF86/8*2.5+SUM(BD86:BE86)*0.1</f>
        <v>123.6</v>
      </c>
      <c r="BJ86" s="679">
        <f t="shared" si="22"/>
        <v>123.6</v>
      </c>
      <c r="BK86" s="311"/>
      <c r="BL86" s="311"/>
      <c r="BM86" s="16"/>
      <c r="BN86" s="315"/>
      <c r="BO86" s="315"/>
      <c r="BP86" s="883"/>
      <c r="BQ86" s="16">
        <f t="shared" si="20"/>
        <v>0.5</v>
      </c>
      <c r="BR86" s="16">
        <f t="shared" si="21"/>
        <v>2.4</v>
      </c>
      <c r="BS86" s="16">
        <f t="shared" si="23"/>
        <v>4.2</v>
      </c>
      <c r="BT86" s="315"/>
      <c r="BU86" s="315"/>
      <c r="BV86" s="1018"/>
      <c r="BW86" s="349"/>
      <c r="BX86" s="1024"/>
      <c r="BY86" s="324"/>
      <c r="BZ86" s="324"/>
      <c r="CA86" s="324"/>
      <c r="CB86" s="324"/>
      <c r="CC86" s="315"/>
      <c r="CD86" s="1024"/>
      <c r="CE86" s="1021"/>
      <c r="CF86" s="1024"/>
      <c r="CG86" s="1027"/>
      <c r="CI86" s="310"/>
      <c r="CJ86" s="310"/>
      <c r="CK86" s="310"/>
      <c r="CL86" s="310"/>
      <c r="CN86" s="498">
        <f>SUM(BR86:BS86)</f>
        <v>6.6</v>
      </c>
      <c r="CP86" s="312" t="s">
        <v>405</v>
      </c>
    </row>
    <row r="87" spans="1:94" s="312" customFormat="1" ht="18">
      <c r="A87" s="864"/>
      <c r="B87" s="1013"/>
      <c r="C87" s="165" t="s">
        <v>432</v>
      </c>
      <c r="D87" s="16" t="s">
        <v>138</v>
      </c>
      <c r="E87" s="30"/>
      <c r="F87" s="30"/>
      <c r="G87" s="30"/>
      <c r="H87" s="30"/>
      <c r="I87" s="30"/>
      <c r="J87" s="30"/>
      <c r="K87" s="30"/>
      <c r="L87" s="30"/>
      <c r="M87" s="30"/>
      <c r="N87" s="30"/>
      <c r="O87" s="30"/>
      <c r="P87" s="30"/>
      <c r="Q87" s="30"/>
      <c r="R87" s="30"/>
      <c r="S87" s="30"/>
      <c r="T87" s="30"/>
      <c r="U87" s="30"/>
      <c r="V87" s="30"/>
      <c r="W87" s="30"/>
      <c r="X87" s="30"/>
      <c r="Y87" s="30"/>
      <c r="Z87" s="16">
        <v>8</v>
      </c>
      <c r="AA87" s="16">
        <v>8</v>
      </c>
      <c r="AB87" s="16">
        <v>8</v>
      </c>
      <c r="AC87" s="16">
        <v>8</v>
      </c>
      <c r="AD87" s="16">
        <v>8</v>
      </c>
      <c r="AE87" s="16">
        <v>8</v>
      </c>
      <c r="AF87" s="16">
        <v>8</v>
      </c>
      <c r="AG87" s="16">
        <v>8</v>
      </c>
      <c r="AH87" s="16">
        <v>8</v>
      </c>
      <c r="AI87" s="16">
        <v>16</v>
      </c>
      <c r="AJ87" s="16">
        <v>2</v>
      </c>
      <c r="AK87" s="16"/>
      <c r="AL87" s="184"/>
      <c r="AM87" s="184"/>
      <c r="AN87" s="184"/>
      <c r="AO87" s="184"/>
      <c r="AP87" s="184"/>
      <c r="AQ87" s="184"/>
      <c r="AR87" s="184"/>
      <c r="AS87" s="184"/>
      <c r="AT87" s="184"/>
      <c r="AU87" s="883"/>
      <c r="AV87" s="315">
        <f>VLOOKUP(D87,'[1]DANH SACH H'!$A$1:$C$11,2,0)</f>
        <v>21</v>
      </c>
      <c r="AW87" s="315">
        <f>VLOOKUP(D87,'[1]DANH SACH H'!$A$1:$C$11,3,0)</f>
        <v>21</v>
      </c>
      <c r="AX87" s="315"/>
      <c r="AY87" s="315"/>
      <c r="AZ87" s="315"/>
      <c r="BA87" s="315"/>
      <c r="BB87" s="315"/>
      <c r="BC87" s="315"/>
      <c r="BD87" s="315">
        <v>20</v>
      </c>
      <c r="BE87" s="315">
        <v>70</v>
      </c>
      <c r="BF87" s="315"/>
      <c r="BG87" s="315">
        <f>IF(AW87&lt;25,0.8,IF(AND(AW87&gt;=25,AW87&lt;=35),1,IF(AND(AW87&gt;=36,AW87&lt;=50),1.2,1.3)))</f>
        <v>0.8</v>
      </c>
      <c r="BH87" s="315">
        <f>IF(AW87&lt;15,0.8,IF(AND(AW87&gt;=15,AW87&lt;=18),1,IF(AND(AW87&gt;=19,AW87&lt;=25),1.2,1.3)))</f>
        <v>1.2</v>
      </c>
      <c r="BI87" s="315">
        <f>(BD87*BG87+BE87*BH87)+BF87/8*2.5+SUM(BD87:BE87)*0.1</f>
        <v>109</v>
      </c>
      <c r="BJ87" s="679">
        <f t="shared" si="22"/>
        <v>109</v>
      </c>
      <c r="BK87" s="311"/>
      <c r="BL87" s="311"/>
      <c r="BM87" s="16"/>
      <c r="BN87" s="315"/>
      <c r="BO87" s="315"/>
      <c r="BP87" s="883"/>
      <c r="BQ87" s="16">
        <f t="shared" si="20"/>
        <v>0.5</v>
      </c>
      <c r="BR87" s="16">
        <f t="shared" si="21"/>
        <v>2.4</v>
      </c>
      <c r="BS87" s="16">
        <f t="shared" si="23"/>
        <v>4.2</v>
      </c>
      <c r="BT87" s="315"/>
      <c r="BU87" s="315"/>
      <c r="BV87" s="1018"/>
      <c r="BW87" s="349"/>
      <c r="BX87" s="1024"/>
      <c r="BY87" s="324"/>
      <c r="BZ87" s="324"/>
      <c r="CA87" s="324"/>
      <c r="CB87" s="324"/>
      <c r="CC87" s="315"/>
      <c r="CD87" s="1024"/>
      <c r="CE87" s="1021"/>
      <c r="CF87" s="1024"/>
      <c r="CG87" s="1027"/>
      <c r="CI87" s="310"/>
      <c r="CJ87" s="310"/>
      <c r="CK87" s="310"/>
      <c r="CL87" s="310"/>
      <c r="CN87" s="498">
        <f>SUM(BR87:BS87)</f>
        <v>6.6</v>
      </c>
      <c r="CP87" s="312" t="s">
        <v>405</v>
      </c>
    </row>
    <row r="88" spans="1:94" s="312" customFormat="1" ht="18">
      <c r="A88" s="864"/>
      <c r="B88" s="1013"/>
      <c r="C88" s="165" t="s">
        <v>433</v>
      </c>
      <c r="D88" s="16" t="s">
        <v>389</v>
      </c>
      <c r="E88" s="30"/>
      <c r="F88" s="30"/>
      <c r="G88" s="30"/>
      <c r="H88" s="30"/>
      <c r="I88" s="30"/>
      <c r="J88" s="30"/>
      <c r="K88" s="30"/>
      <c r="L88" s="30"/>
      <c r="M88" s="30"/>
      <c r="N88" s="30"/>
      <c r="O88" s="30"/>
      <c r="P88" s="30"/>
      <c r="Q88" s="30"/>
      <c r="R88" s="30"/>
      <c r="S88" s="30"/>
      <c r="T88" s="30"/>
      <c r="U88" s="30"/>
      <c r="V88" s="30"/>
      <c r="W88" s="30"/>
      <c r="X88" s="30"/>
      <c r="Y88" s="30"/>
      <c r="Z88" s="442">
        <v>6</v>
      </c>
      <c r="AA88" s="442">
        <v>6</v>
      </c>
      <c r="AB88" s="442">
        <v>6</v>
      </c>
      <c r="AC88" s="442">
        <v>6</v>
      </c>
      <c r="AD88" s="442">
        <v>6</v>
      </c>
      <c r="AE88" s="442">
        <v>6</v>
      </c>
      <c r="AF88" s="442">
        <v>6</v>
      </c>
      <c r="AG88" s="442">
        <v>6</v>
      </c>
      <c r="AH88" s="442">
        <v>6</v>
      </c>
      <c r="AI88" s="442">
        <v>6</v>
      </c>
      <c r="AJ88" s="442"/>
      <c r="AK88" s="442"/>
      <c r="AL88" s="184"/>
      <c r="AM88" s="184"/>
      <c r="AN88" s="184"/>
      <c r="AO88" s="184"/>
      <c r="AP88" s="184"/>
      <c r="AQ88" s="184"/>
      <c r="AR88" s="184"/>
      <c r="AS88" s="184"/>
      <c r="AT88" s="184"/>
      <c r="AU88" s="883"/>
      <c r="AV88" s="315">
        <f>VLOOKUP(D88,'[1]DANH SACH H'!$A$1:$C$11,2,0)</f>
        <v>15</v>
      </c>
      <c r="AW88" s="315">
        <f>VLOOKUP(D88,'[1]DANH SACH H'!$A$1:$C$11,3,0)</f>
        <v>15</v>
      </c>
      <c r="AX88" s="315"/>
      <c r="AY88" s="315"/>
      <c r="AZ88" s="315"/>
      <c r="BA88" s="315"/>
      <c r="BB88" s="315"/>
      <c r="BC88" s="315"/>
      <c r="BD88" s="315">
        <v>6</v>
      </c>
      <c r="BE88" s="315">
        <v>54</v>
      </c>
      <c r="BF88" s="315"/>
      <c r="BG88" s="315">
        <f>IF(AW88&lt;25,0.8,IF(AND(AW88&gt;=25,AW88&lt;=35),1,IF(AND(AW88&gt;=36,AW88&lt;=50),1.2,1.3)))</f>
        <v>0.8</v>
      </c>
      <c r="BH88" s="315">
        <f>IF(AW88&lt;15,0.8,IF(AND(AW88&gt;=15,AW88&lt;=18),1,IF(AND(AW88&gt;=19,AW88&lt;=25),1.2,1.3)))</f>
        <v>1</v>
      </c>
      <c r="BI88" s="315">
        <f>(BD88*BG88+BE88*BH88)+BF88/8*2.5+SUM(BD88:BE88)*0.1</f>
        <v>64.8</v>
      </c>
      <c r="BJ88" s="679">
        <f t="shared" si="22"/>
        <v>64.8</v>
      </c>
      <c r="BK88" s="311"/>
      <c r="BL88" s="311"/>
      <c r="BM88" s="16"/>
      <c r="BN88" s="315"/>
      <c r="BO88" s="315"/>
      <c r="BP88" s="883"/>
      <c r="BQ88" s="16">
        <f t="shared" si="20"/>
        <v>0.5</v>
      </c>
      <c r="BR88" s="16">
        <f t="shared" si="21"/>
        <v>2.4</v>
      </c>
      <c r="BS88" s="16">
        <f t="shared" si="23"/>
        <v>3</v>
      </c>
      <c r="BT88" s="315"/>
      <c r="BU88" s="315"/>
      <c r="BV88" s="1018"/>
      <c r="BW88" s="349"/>
      <c r="BX88" s="1024"/>
      <c r="BY88" s="324"/>
      <c r="BZ88" s="324"/>
      <c r="CA88" s="324"/>
      <c r="CB88" s="324"/>
      <c r="CC88" s="315"/>
      <c r="CD88" s="1024"/>
      <c r="CE88" s="1021"/>
      <c r="CF88" s="1024"/>
      <c r="CG88" s="1027"/>
      <c r="CI88" s="310"/>
      <c r="CJ88" s="310"/>
      <c r="CK88" s="310"/>
      <c r="CL88" s="310"/>
      <c r="CN88" s="498">
        <f>SUM(BR88:BS88)</f>
        <v>5.4</v>
      </c>
      <c r="CP88" s="312" t="s">
        <v>405</v>
      </c>
    </row>
    <row r="89" spans="1:94" s="312" customFormat="1" ht="18">
      <c r="A89" s="864"/>
      <c r="B89" s="1013"/>
      <c r="C89" s="261" t="s">
        <v>434</v>
      </c>
      <c r="D89" s="16" t="s">
        <v>244</v>
      </c>
      <c r="E89" s="30"/>
      <c r="F89" s="30"/>
      <c r="G89" s="30"/>
      <c r="H89" s="30"/>
      <c r="I89" s="30"/>
      <c r="J89" s="30"/>
      <c r="K89" s="30"/>
      <c r="L89" s="30"/>
      <c r="M89" s="30"/>
      <c r="N89" s="30"/>
      <c r="O89" s="30"/>
      <c r="P89" s="30"/>
      <c r="Q89" s="30"/>
      <c r="R89" s="30"/>
      <c r="S89" s="30"/>
      <c r="T89" s="30"/>
      <c r="U89" s="30"/>
      <c r="V89" s="30"/>
      <c r="W89" s="30"/>
      <c r="X89" s="30"/>
      <c r="Y89" s="30"/>
      <c r="Z89" s="184">
        <v>8</v>
      </c>
      <c r="AA89" s="184">
        <v>8</v>
      </c>
      <c r="AB89" s="184">
        <v>8</v>
      </c>
      <c r="AC89" s="184">
        <v>8</v>
      </c>
      <c r="AD89" s="184">
        <v>8</v>
      </c>
      <c r="AE89" s="184">
        <v>8</v>
      </c>
      <c r="AF89" s="184">
        <v>8</v>
      </c>
      <c r="AG89" s="184">
        <v>8</v>
      </c>
      <c r="AH89" s="184">
        <v>8</v>
      </c>
      <c r="AI89" s="184">
        <v>8</v>
      </c>
      <c r="AJ89" s="184">
        <v>8</v>
      </c>
      <c r="AK89" s="184">
        <v>2</v>
      </c>
      <c r="AL89" s="184"/>
      <c r="AM89" s="184"/>
      <c r="AN89" s="184"/>
      <c r="AO89" s="184"/>
      <c r="AP89" s="184"/>
      <c r="AQ89" s="184"/>
      <c r="AR89" s="184"/>
      <c r="AS89" s="184"/>
      <c r="AT89" s="184"/>
      <c r="AU89" s="883"/>
      <c r="AV89" s="315">
        <f>VLOOKUP(D89,'[1]DANH SACH H'!$A$1:$C$11,2,0)</f>
        <v>43</v>
      </c>
      <c r="AW89" s="315">
        <f>VLOOKUP(D89,'[1]DANH SACH H'!$A$1:$C$11,3,0)</f>
        <v>35</v>
      </c>
      <c r="AX89" s="315"/>
      <c r="AY89" s="315"/>
      <c r="AZ89" s="315"/>
      <c r="BA89" s="315"/>
      <c r="BB89" s="315"/>
      <c r="BC89" s="315"/>
      <c r="BD89" s="315">
        <v>19</v>
      </c>
      <c r="BE89" s="315">
        <v>71</v>
      </c>
      <c r="BF89" s="315"/>
      <c r="BG89" s="315">
        <f>IF(AW89&lt;25,0.8,IF(AND(AW89&gt;=25,AW89&lt;=35),1,IF(AND(AW89&gt;=36,AW89&lt;=50),1.2,1.3)))</f>
        <v>1</v>
      </c>
      <c r="BH89" s="315">
        <f>IF(AW89&lt;15,0.8,IF(AND(AW89&gt;=15,AW89&lt;=18),1,IF(AND(AW89&gt;=19,AW89&lt;=25),1.2,1.3)))</f>
        <v>1.3</v>
      </c>
      <c r="BI89" s="315">
        <f>(BD89*BG89+BE89*BH89)+BF89/8*2.5+SUM(BD89:BE89)*0.1</f>
        <v>120.3</v>
      </c>
      <c r="BJ89" s="679">
        <f t="shared" si="22"/>
        <v>120.3</v>
      </c>
      <c r="BK89" s="311"/>
      <c r="BL89" s="311"/>
      <c r="BM89" s="16"/>
      <c r="BN89" s="315"/>
      <c r="BO89" s="315"/>
      <c r="BP89" s="883"/>
      <c r="BQ89" s="16">
        <f t="shared" si="20"/>
        <v>0.5</v>
      </c>
      <c r="BR89" s="16">
        <f t="shared" si="21"/>
        <v>2.4</v>
      </c>
      <c r="BS89" s="16">
        <f t="shared" si="23"/>
        <v>7</v>
      </c>
      <c r="BT89" s="315"/>
      <c r="BU89" s="315"/>
      <c r="BV89" s="1018"/>
      <c r="BW89" s="349"/>
      <c r="BX89" s="1024"/>
      <c r="BY89" s="324"/>
      <c r="BZ89" s="324"/>
      <c r="CA89" s="324"/>
      <c r="CB89" s="324"/>
      <c r="CC89" s="315"/>
      <c r="CD89" s="1024"/>
      <c r="CE89" s="1021"/>
      <c r="CF89" s="1024"/>
      <c r="CG89" s="1027"/>
      <c r="CI89" s="310"/>
      <c r="CJ89" s="310"/>
      <c r="CK89" s="310"/>
      <c r="CL89" s="310"/>
      <c r="CN89" s="498">
        <f>SUM(BR89:BS89)</f>
        <v>9.4</v>
      </c>
      <c r="CP89" s="312" t="s">
        <v>405</v>
      </c>
    </row>
    <row r="90" spans="1:90" s="312" customFormat="1" ht="15.75" customHeight="1">
      <c r="A90" s="864"/>
      <c r="B90" s="1013"/>
      <c r="C90" s="165" t="s">
        <v>435</v>
      </c>
      <c r="D90" s="16" t="s">
        <v>138</v>
      </c>
      <c r="E90" s="16"/>
      <c r="F90" s="16"/>
      <c r="G90" s="16"/>
      <c r="H90" s="16"/>
      <c r="I90" s="16"/>
      <c r="J90" s="16"/>
      <c r="K90" s="16"/>
      <c r="L90" s="16"/>
      <c r="M90" s="16"/>
      <c r="N90" s="16"/>
      <c r="O90" s="16"/>
      <c r="P90" s="16"/>
      <c r="Q90" s="16"/>
      <c r="R90" s="16"/>
      <c r="S90" s="16"/>
      <c r="T90" s="16"/>
      <c r="U90" s="16"/>
      <c r="V90" s="16"/>
      <c r="W90" s="16"/>
      <c r="X90" s="317"/>
      <c r="Y90" s="317"/>
      <c r="Z90" s="317"/>
      <c r="AA90" s="317"/>
      <c r="AB90" s="317"/>
      <c r="AC90" s="317"/>
      <c r="AD90" s="317"/>
      <c r="AE90" s="317"/>
      <c r="AF90" s="317"/>
      <c r="AG90" s="317"/>
      <c r="AH90" s="317"/>
      <c r="AI90" s="317"/>
      <c r="AJ90" s="317"/>
      <c r="AK90" s="317"/>
      <c r="AL90" s="16"/>
      <c r="AM90" s="16"/>
      <c r="AN90" s="16"/>
      <c r="AO90" s="16"/>
      <c r="AP90" s="16"/>
      <c r="AQ90" s="16"/>
      <c r="AR90" s="16"/>
      <c r="AS90" s="317"/>
      <c r="AT90" s="317"/>
      <c r="AU90" s="883"/>
      <c r="AV90" s="315">
        <f>VLOOKUP(D90,'[1]DANH SACH H'!$A$1:$C$11,2,0)</f>
        <v>21</v>
      </c>
      <c r="AW90" s="315">
        <f>VLOOKUP(D90,'[1]DANH SACH H'!$A$1:$C$11,3,0)</f>
        <v>21</v>
      </c>
      <c r="AX90" s="315"/>
      <c r="AY90" s="315"/>
      <c r="AZ90" s="315"/>
      <c r="BA90" s="315"/>
      <c r="BB90" s="315"/>
      <c r="BC90" s="315"/>
      <c r="BD90" s="315"/>
      <c r="BE90" s="315"/>
      <c r="BF90" s="315"/>
      <c r="BG90" s="315"/>
      <c r="BH90" s="315"/>
      <c r="BI90" s="315"/>
      <c r="BJ90" s="16"/>
      <c r="BK90" s="311"/>
      <c r="BL90" s="311"/>
      <c r="BM90" s="16"/>
      <c r="BN90" s="315"/>
      <c r="BO90" s="315"/>
      <c r="BP90" s="883"/>
      <c r="BQ90" s="16"/>
      <c r="BR90" s="16"/>
      <c r="BS90" s="311"/>
      <c r="BT90" s="315">
        <f>2*AW90</f>
        <v>42</v>
      </c>
      <c r="BU90" s="315"/>
      <c r="BV90" s="1018"/>
      <c r="BW90" s="349"/>
      <c r="BX90" s="1024"/>
      <c r="BY90" s="324"/>
      <c r="BZ90" s="324"/>
      <c r="CA90" s="324"/>
      <c r="CB90" s="324"/>
      <c r="CC90" s="315"/>
      <c r="CD90" s="1024"/>
      <c r="CE90" s="1021"/>
      <c r="CF90" s="1024"/>
      <c r="CG90" s="1027"/>
      <c r="CI90" s="310"/>
      <c r="CJ90" s="310"/>
      <c r="CK90" s="310"/>
      <c r="CL90" s="310"/>
    </row>
    <row r="91" spans="1:90" s="312" customFormat="1" ht="18">
      <c r="A91" s="864"/>
      <c r="B91" s="1013"/>
      <c r="C91" s="165" t="s">
        <v>436</v>
      </c>
      <c r="D91" s="16" t="s">
        <v>138</v>
      </c>
      <c r="E91" s="16"/>
      <c r="F91" s="16"/>
      <c r="G91" s="16"/>
      <c r="H91" s="16"/>
      <c r="I91" s="16"/>
      <c r="J91" s="16"/>
      <c r="K91" s="16"/>
      <c r="L91" s="16"/>
      <c r="M91" s="16"/>
      <c r="N91" s="16"/>
      <c r="O91" s="16"/>
      <c r="P91" s="16"/>
      <c r="Q91" s="16"/>
      <c r="R91" s="16"/>
      <c r="S91" s="16"/>
      <c r="T91" s="16"/>
      <c r="U91" s="16"/>
      <c r="V91" s="16"/>
      <c r="W91" s="16"/>
      <c r="X91" s="317"/>
      <c r="Y91" s="317"/>
      <c r="Z91" s="317"/>
      <c r="AA91" s="317"/>
      <c r="AB91" s="317"/>
      <c r="AC91" s="317"/>
      <c r="AD91" s="317"/>
      <c r="AE91" s="317"/>
      <c r="AF91" s="317"/>
      <c r="AG91" s="317"/>
      <c r="AH91" s="317"/>
      <c r="AI91" s="317"/>
      <c r="AJ91" s="317"/>
      <c r="AK91" s="317"/>
      <c r="AL91" s="16"/>
      <c r="AM91" s="16"/>
      <c r="AN91" s="16"/>
      <c r="AO91" s="16"/>
      <c r="AP91" s="16"/>
      <c r="AQ91" s="16"/>
      <c r="AR91" s="16"/>
      <c r="AS91" s="317"/>
      <c r="AT91" s="317"/>
      <c r="AU91" s="883"/>
      <c r="AV91" s="315">
        <f>VLOOKUP(D91,'[1]DANH SACH H'!$A$1:$C$11,2,0)</f>
        <v>21</v>
      </c>
      <c r="AW91" s="315">
        <f>VLOOKUP(D91,'[1]DANH SACH H'!$A$1:$C$11,3,0)</f>
        <v>21</v>
      </c>
      <c r="AX91" s="315"/>
      <c r="AY91" s="315"/>
      <c r="AZ91" s="315"/>
      <c r="BA91" s="315"/>
      <c r="BB91" s="315"/>
      <c r="BC91" s="315"/>
      <c r="BD91" s="315"/>
      <c r="BE91" s="315"/>
      <c r="BF91" s="315"/>
      <c r="BG91" s="315"/>
      <c r="BH91" s="315"/>
      <c r="BI91" s="315"/>
      <c r="BJ91" s="16"/>
      <c r="BK91" s="311"/>
      <c r="BL91" s="311"/>
      <c r="BM91" s="16"/>
      <c r="BN91" s="315"/>
      <c r="BO91" s="315"/>
      <c r="BP91" s="883"/>
      <c r="BQ91" s="16"/>
      <c r="BR91" s="16"/>
      <c r="BS91" s="311"/>
      <c r="BT91" s="315"/>
      <c r="BU91" s="315">
        <f>2*AW91</f>
        <v>42</v>
      </c>
      <c r="BV91" s="1018"/>
      <c r="BW91" s="349"/>
      <c r="BX91" s="1024"/>
      <c r="BY91" s="324"/>
      <c r="BZ91" s="324"/>
      <c r="CA91" s="324"/>
      <c r="CB91" s="324"/>
      <c r="CC91" s="315"/>
      <c r="CD91" s="1024"/>
      <c r="CE91" s="1021"/>
      <c r="CF91" s="1024"/>
      <c r="CG91" s="1027"/>
      <c r="CI91" s="310"/>
      <c r="CJ91" s="310"/>
      <c r="CK91" s="310"/>
      <c r="CL91" s="310"/>
    </row>
    <row r="92" spans="1:90" s="312" customFormat="1" ht="15" customHeight="1">
      <c r="A92" s="864"/>
      <c r="B92" s="1013"/>
      <c r="C92" s="346" t="s">
        <v>143</v>
      </c>
      <c r="D92" s="347"/>
      <c r="E92" s="341"/>
      <c r="F92" s="358"/>
      <c r="G92" s="358"/>
      <c r="H92" s="358"/>
      <c r="I92" s="358"/>
      <c r="J92" s="358"/>
      <c r="K92" s="358"/>
      <c r="L92" s="358"/>
      <c r="M92" s="358"/>
      <c r="N92" s="358"/>
      <c r="O92" s="358"/>
      <c r="P92" s="358"/>
      <c r="Q92" s="358"/>
      <c r="R92" s="358"/>
      <c r="S92" s="358"/>
      <c r="T92" s="358"/>
      <c r="U92" s="358"/>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17"/>
      <c r="AU92" s="883"/>
      <c r="AV92" s="315"/>
      <c r="AW92" s="315"/>
      <c r="AX92" s="315"/>
      <c r="AY92" s="315"/>
      <c r="AZ92" s="315"/>
      <c r="BA92" s="315"/>
      <c r="BB92" s="315"/>
      <c r="BC92" s="315"/>
      <c r="BD92" s="315"/>
      <c r="BE92" s="315"/>
      <c r="BF92" s="315"/>
      <c r="BG92" s="315"/>
      <c r="BH92" s="315"/>
      <c r="BI92" s="315"/>
      <c r="BJ92" s="16"/>
      <c r="BK92" s="311"/>
      <c r="BL92" s="311"/>
      <c r="BM92" s="311"/>
      <c r="BN92" s="315"/>
      <c r="BO92" s="315"/>
      <c r="BP92" s="883"/>
      <c r="BQ92" s="16"/>
      <c r="BR92" s="311">
        <f>SUM(CJ23:CJ26)+SUM(CN27:CN30)+SUM(CN75:CN77)</f>
        <v>56.2</v>
      </c>
      <c r="BS92" s="311"/>
      <c r="BT92" s="315"/>
      <c r="BU92" s="315"/>
      <c r="BV92" s="1018"/>
      <c r="BW92" s="318"/>
      <c r="BX92" s="1024"/>
      <c r="BY92" s="324"/>
      <c r="BZ92" s="324"/>
      <c r="CA92" s="324"/>
      <c r="CB92" s="324"/>
      <c r="CC92" s="315"/>
      <c r="CD92" s="1024"/>
      <c r="CE92" s="1021"/>
      <c r="CF92" s="1024"/>
      <c r="CG92" s="1027"/>
      <c r="CI92" s="310"/>
      <c r="CJ92" s="310"/>
      <c r="CK92" s="310"/>
      <c r="CL92" s="310"/>
    </row>
    <row r="93" spans="1:90" s="312" customFormat="1" ht="15" customHeight="1" thickBot="1">
      <c r="A93" s="1011"/>
      <c r="B93" s="1014"/>
      <c r="C93" s="680" t="s">
        <v>128</v>
      </c>
      <c r="D93" s="681" t="s">
        <v>138</v>
      </c>
      <c r="E93" s="422"/>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1016"/>
      <c r="AV93" s="424">
        <f>VLOOKUP(D93,'[1]DANH SACH H'!$A$1:$C$11,2,0)</f>
        <v>21</v>
      </c>
      <c r="AW93" s="424">
        <f>VLOOKUP(D93,'[1]DANH SACH H'!$A$1:$C$11,3,0)</f>
        <v>21</v>
      </c>
      <c r="AX93" s="424"/>
      <c r="AY93" s="424"/>
      <c r="AZ93" s="424"/>
      <c r="BA93" s="424"/>
      <c r="BB93" s="424"/>
      <c r="BC93" s="424"/>
      <c r="BD93" s="424"/>
      <c r="BE93" s="424"/>
      <c r="BF93" s="424"/>
      <c r="BG93" s="424"/>
      <c r="BH93" s="424"/>
      <c r="BI93" s="424"/>
      <c r="BJ93" s="262"/>
      <c r="BK93" s="423"/>
      <c r="BL93" s="423"/>
      <c r="BM93" s="262"/>
      <c r="BN93" s="424"/>
      <c r="BO93" s="424">
        <f>504*15%/2+504*15%/2</f>
        <v>75.6</v>
      </c>
      <c r="BP93" s="1016"/>
      <c r="BQ93" s="262"/>
      <c r="BR93" s="262"/>
      <c r="BS93" s="423"/>
      <c r="BT93" s="424"/>
      <c r="BU93" s="424"/>
      <c r="BV93" s="1019"/>
      <c r="BW93" s="425"/>
      <c r="BX93" s="1025"/>
      <c r="BY93" s="426"/>
      <c r="BZ93" s="426"/>
      <c r="CA93" s="426"/>
      <c r="CB93" s="426"/>
      <c r="CC93" s="424"/>
      <c r="CD93" s="1025"/>
      <c r="CE93" s="1022"/>
      <c r="CF93" s="1025"/>
      <c r="CG93" s="1028"/>
      <c r="CI93" s="310"/>
      <c r="CJ93" s="310"/>
      <c r="CK93" s="310"/>
      <c r="CL93" s="310"/>
    </row>
    <row r="94" spans="1:90" s="312" customFormat="1" ht="15" customHeight="1" hidden="1">
      <c r="A94" s="291"/>
      <c r="B94" s="393"/>
      <c r="C94" s="421"/>
      <c r="D94" s="347"/>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289"/>
      <c r="AV94" s="479" t="e">
        <f>VLOOKUP(D94,'[1]DANH SACH H'!$A$1:$C$11,2,0)</f>
        <v>#N/A</v>
      </c>
      <c r="AW94" s="289"/>
      <c r="AX94" s="289"/>
      <c r="AY94" s="289"/>
      <c r="AZ94" s="289"/>
      <c r="BA94" s="289"/>
      <c r="BB94" s="289"/>
      <c r="BC94" s="289"/>
      <c r="BD94" s="289"/>
      <c r="BE94" s="289"/>
      <c r="BF94" s="289"/>
      <c r="BG94" s="289"/>
      <c r="BH94" s="289"/>
      <c r="BI94" s="289"/>
      <c r="BJ94" s="289"/>
      <c r="BK94" s="384"/>
      <c r="BL94" s="384"/>
      <c r="BM94" s="289">
        <f>(AX94*BK94+AY94*BL94+BD94*BK94+BE94*BL94)+SUM(AX94:AY94)*0.1</f>
        <v>0</v>
      </c>
      <c r="BN94" s="419"/>
      <c r="BO94" s="419"/>
      <c r="BP94" s="419"/>
      <c r="BQ94" s="419"/>
      <c r="BR94" s="419"/>
      <c r="BS94" s="384">
        <f>0.5+0.3*4+0.2*AW94</f>
        <v>1.7</v>
      </c>
      <c r="BT94" s="419"/>
      <c r="BU94" s="419"/>
      <c r="BV94" s="318"/>
      <c r="BW94" s="318"/>
      <c r="BX94" s="384"/>
      <c r="BY94" s="420"/>
      <c r="BZ94" s="420"/>
      <c r="CA94" s="420"/>
      <c r="CB94" s="420"/>
      <c r="CC94" s="419"/>
      <c r="CD94" s="384">
        <f>SUM(BM94:BM94)+BX94</f>
        <v>0</v>
      </c>
      <c r="CE94" s="397" t="e">
        <f>SUM(#REF!)+#REF!</f>
        <v>#REF!</v>
      </c>
      <c r="CF94" s="384"/>
      <c r="CG94" s="396"/>
      <c r="CI94" s="310"/>
      <c r="CJ94" s="310"/>
      <c r="CK94" s="310"/>
      <c r="CL94" s="310"/>
    </row>
    <row r="95" spans="1:95" s="312" customFormat="1" ht="18" customHeight="1" thickTop="1">
      <c r="A95" s="296"/>
      <c r="B95" s="329"/>
      <c r="C95" s="329"/>
      <c r="D95" s="163"/>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330"/>
      <c r="AY95" s="330"/>
      <c r="AZ95" s="330"/>
      <c r="BA95" s="330"/>
      <c r="BB95" s="330"/>
      <c r="BC95" s="330"/>
      <c r="BD95" s="330"/>
      <c r="BE95" s="330"/>
      <c r="BF95" s="330"/>
      <c r="BG95" s="330"/>
      <c r="BH95" s="330"/>
      <c r="BI95" s="330"/>
      <c r="BJ95" s="330"/>
      <c r="BK95" s="330"/>
      <c r="BL95" s="330"/>
      <c r="BM95" s="330"/>
      <c r="BN95" s="330"/>
      <c r="BO95" s="330"/>
      <c r="BP95" s="330"/>
      <c r="BQ95" s="330"/>
      <c r="BR95" s="330"/>
      <c r="BS95" s="330"/>
      <c r="BT95" s="330"/>
      <c r="BU95" s="330"/>
      <c r="BV95" s="331"/>
      <c r="BW95" s="332" t="s">
        <v>209</v>
      </c>
      <c r="BX95" s="332"/>
      <c r="BY95" s="332"/>
      <c r="BZ95" s="332"/>
      <c r="CA95" s="332"/>
      <c r="CB95" s="332"/>
      <c r="CC95" s="332"/>
      <c r="CD95" s="332"/>
      <c r="CE95" s="296"/>
      <c r="CF95" s="296"/>
      <c r="CG95" s="333"/>
      <c r="CI95" s="1029" t="s">
        <v>437</v>
      </c>
      <c r="CJ95" s="1029"/>
      <c r="CK95" s="1029"/>
      <c r="CL95" s="322" t="s">
        <v>438</v>
      </c>
      <c r="CM95" s="312">
        <f>SUM(CI35:CI35)</f>
        <v>0</v>
      </c>
      <c r="CQ95" s="312" t="s">
        <v>438</v>
      </c>
    </row>
    <row r="96" spans="1:95" s="312" customFormat="1" ht="18" customHeight="1">
      <c r="A96" s="296"/>
      <c r="B96" s="334"/>
      <c r="C96" s="113" t="s">
        <v>107</v>
      </c>
      <c r="D96" s="164"/>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295"/>
      <c r="AY96" s="295"/>
      <c r="AZ96" s="1036" t="s">
        <v>90</v>
      </c>
      <c r="BA96" s="1036"/>
      <c r="BB96" s="1036"/>
      <c r="BC96" s="1036"/>
      <c r="BD96" s="1036"/>
      <c r="BE96" s="1036"/>
      <c r="BF96" s="1036"/>
      <c r="BG96" s="1036"/>
      <c r="BH96" s="1036"/>
      <c r="BI96" s="1036"/>
      <c r="BJ96" s="1036"/>
      <c r="BK96" s="1036"/>
      <c r="BL96" s="1036"/>
      <c r="BM96" s="1036"/>
      <c r="BN96" s="1036"/>
      <c r="BO96" s="333"/>
      <c r="BP96" s="333"/>
      <c r="BQ96" s="333"/>
      <c r="BR96" s="333"/>
      <c r="BS96" s="333"/>
      <c r="BT96" s="333"/>
      <c r="BU96" s="333"/>
      <c r="BV96" s="333"/>
      <c r="BW96" s="1036" t="s">
        <v>76</v>
      </c>
      <c r="BX96" s="1036"/>
      <c r="BY96" s="1036"/>
      <c r="BZ96" s="1036"/>
      <c r="CA96" s="1036"/>
      <c r="CB96" s="1036"/>
      <c r="CC96" s="1036"/>
      <c r="CD96" s="1036"/>
      <c r="CE96" s="296"/>
      <c r="CF96" s="296"/>
      <c r="CG96" s="333"/>
      <c r="CL96" s="322" t="s">
        <v>439</v>
      </c>
      <c r="CQ96" s="312" t="s">
        <v>440</v>
      </c>
    </row>
    <row r="97" spans="2:85" s="312" customFormat="1" ht="18" customHeight="1">
      <c r="B97" s="113"/>
      <c r="C97" s="113"/>
      <c r="D97" s="164"/>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295"/>
      <c r="AY97" s="295"/>
      <c r="AZ97" s="295"/>
      <c r="BA97" s="295"/>
      <c r="BB97" s="295"/>
      <c r="BC97" s="295"/>
      <c r="BD97" s="295"/>
      <c r="BE97" s="295"/>
      <c r="BF97" s="295"/>
      <c r="BG97" s="295"/>
      <c r="BH97" s="295"/>
      <c r="BI97" s="295"/>
      <c r="BJ97" s="295"/>
      <c r="BK97" s="295"/>
      <c r="BL97" s="295"/>
      <c r="BM97" s="295"/>
      <c r="BN97" s="295"/>
      <c r="BO97" s="295"/>
      <c r="BP97" s="295"/>
      <c r="BQ97" s="295"/>
      <c r="BR97" s="295"/>
      <c r="BS97" s="295"/>
      <c r="BT97" s="295"/>
      <c r="BU97" s="295"/>
      <c r="BV97" s="295"/>
      <c r="BW97" s="295"/>
      <c r="BX97" s="295"/>
      <c r="BY97" s="295"/>
      <c r="BZ97" s="295"/>
      <c r="CA97" s="295"/>
      <c r="CB97" s="295"/>
      <c r="CC97" s="295"/>
      <c r="CD97" s="295"/>
      <c r="CE97" s="292"/>
      <c r="CF97" s="292"/>
      <c r="CG97" s="295"/>
    </row>
    <row r="98" spans="2:85" s="312" customFormat="1" ht="18" customHeight="1">
      <c r="B98" s="113"/>
      <c r="C98" s="113"/>
      <c r="D98" s="164"/>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295"/>
      <c r="AY98" s="295"/>
      <c r="AZ98" s="295"/>
      <c r="BA98" s="295"/>
      <c r="BB98" s="295"/>
      <c r="BC98" s="295"/>
      <c r="BD98" s="295"/>
      <c r="BE98" s="295"/>
      <c r="BF98" s="295"/>
      <c r="BG98" s="295"/>
      <c r="BH98" s="295"/>
      <c r="BI98" s="295"/>
      <c r="BJ98" s="295"/>
      <c r="BK98" s="295"/>
      <c r="BL98" s="295"/>
      <c r="BM98" s="295"/>
      <c r="BN98" s="295"/>
      <c r="BO98" s="295"/>
      <c r="BP98" s="295"/>
      <c r="BQ98" s="295"/>
      <c r="BR98" s="295"/>
      <c r="BS98" s="295"/>
      <c r="BT98" s="295"/>
      <c r="BU98" s="295"/>
      <c r="BV98" s="295"/>
      <c r="BW98" s="295"/>
      <c r="BX98" s="295"/>
      <c r="BY98" s="295"/>
      <c r="BZ98" s="295"/>
      <c r="CA98" s="295"/>
      <c r="CB98" s="295"/>
      <c r="CC98" s="295"/>
      <c r="CD98" s="295"/>
      <c r="CE98" s="292"/>
      <c r="CF98" s="292"/>
      <c r="CG98" s="295"/>
    </row>
    <row r="99" spans="2:85" s="312" customFormat="1" ht="18" customHeight="1">
      <c r="B99" s="113"/>
      <c r="C99" s="113"/>
      <c r="D99" s="164"/>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1037" t="s">
        <v>75</v>
      </c>
      <c r="BX99" s="1037"/>
      <c r="BY99" s="1037"/>
      <c r="BZ99" s="1037"/>
      <c r="CA99" s="1037"/>
      <c r="CB99" s="1037"/>
      <c r="CC99" s="1037"/>
      <c r="CD99" s="1037"/>
      <c r="CE99" s="292"/>
      <c r="CF99" s="292"/>
      <c r="CG99" s="295"/>
    </row>
    <row r="100" spans="2:85" s="312" customFormat="1" ht="18" customHeight="1">
      <c r="B100" s="113"/>
      <c r="C100" s="113"/>
      <c r="D100" s="164"/>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95"/>
      <c r="CA100" s="295"/>
      <c r="CB100" s="295"/>
      <c r="CC100" s="295"/>
      <c r="CD100" s="295"/>
      <c r="CE100" s="292"/>
      <c r="CF100" s="292"/>
      <c r="CG100" s="295"/>
    </row>
    <row r="101" spans="2:85" s="312" customFormat="1" ht="18" customHeight="1">
      <c r="B101" s="113"/>
      <c r="C101" s="113"/>
      <c r="D101" s="164"/>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295"/>
      <c r="AY101" s="295"/>
      <c r="AZ101" s="295"/>
      <c r="BA101" s="295"/>
      <c r="BB101" s="295"/>
      <c r="BC101" s="295"/>
      <c r="BD101" s="295"/>
      <c r="BE101" s="295"/>
      <c r="BF101" s="295"/>
      <c r="BG101" s="295"/>
      <c r="BH101" s="295"/>
      <c r="BI101" s="295"/>
      <c r="BJ101" s="295"/>
      <c r="BK101" s="295"/>
      <c r="BL101" s="295"/>
      <c r="BM101" s="295"/>
      <c r="BN101" s="295"/>
      <c r="BO101" s="295"/>
      <c r="BP101" s="295"/>
      <c r="BQ101" s="295"/>
      <c r="BR101" s="295"/>
      <c r="BS101" s="295"/>
      <c r="BT101" s="295"/>
      <c r="BU101" s="295"/>
      <c r="BV101" s="295"/>
      <c r="BW101" s="295"/>
      <c r="BX101" s="295"/>
      <c r="BY101" s="295"/>
      <c r="BZ101" s="295"/>
      <c r="CA101" s="295"/>
      <c r="CB101" s="295"/>
      <c r="CC101" s="295"/>
      <c r="CD101" s="295"/>
      <c r="CE101" s="292"/>
      <c r="CF101" s="292"/>
      <c r="CG101" s="295"/>
    </row>
    <row r="102" spans="2:85" s="312" customFormat="1" ht="18" customHeight="1">
      <c r="B102" s="113"/>
      <c r="C102" s="113"/>
      <c r="D102" s="164"/>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295"/>
      <c r="AY102" s="295"/>
      <c r="AZ102" s="295"/>
      <c r="BA102" s="295"/>
      <c r="BB102" s="295"/>
      <c r="BC102" s="295"/>
      <c r="BD102" s="295"/>
      <c r="BE102" s="295"/>
      <c r="BF102" s="295"/>
      <c r="BG102" s="295"/>
      <c r="BH102" s="295"/>
      <c r="BI102" s="295"/>
      <c r="BJ102" s="295"/>
      <c r="BK102" s="295"/>
      <c r="BL102" s="295"/>
      <c r="BM102" s="295"/>
      <c r="BN102" s="295"/>
      <c r="BO102" s="295"/>
      <c r="BP102" s="295"/>
      <c r="BQ102" s="295"/>
      <c r="BR102" s="295"/>
      <c r="BS102" s="295"/>
      <c r="BT102" s="295"/>
      <c r="BU102" s="295"/>
      <c r="BV102" s="295"/>
      <c r="BW102" s="295"/>
      <c r="BX102" s="295"/>
      <c r="BY102" s="295"/>
      <c r="BZ102" s="295"/>
      <c r="CA102" s="295"/>
      <c r="CB102" s="295"/>
      <c r="CC102" s="295"/>
      <c r="CD102" s="295"/>
      <c r="CE102" s="292"/>
      <c r="CF102" s="292"/>
      <c r="CG102" s="295"/>
    </row>
    <row r="103" spans="2:85" s="312" customFormat="1" ht="18" customHeight="1">
      <c r="B103" s="113"/>
      <c r="C103" s="113"/>
      <c r="D103" s="164"/>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295"/>
      <c r="AY103" s="295"/>
      <c r="AZ103" s="295"/>
      <c r="BA103" s="295"/>
      <c r="BB103" s="295"/>
      <c r="BC103" s="295"/>
      <c r="BD103" s="295"/>
      <c r="BE103" s="295"/>
      <c r="BF103" s="295"/>
      <c r="BG103" s="295"/>
      <c r="BH103" s="295"/>
      <c r="BI103" s="295"/>
      <c r="BJ103" s="295"/>
      <c r="BK103" s="295"/>
      <c r="BL103" s="295"/>
      <c r="BM103" s="295"/>
      <c r="BN103" s="295"/>
      <c r="BO103" s="295"/>
      <c r="BP103" s="295"/>
      <c r="BQ103" s="295"/>
      <c r="BR103" s="295"/>
      <c r="BS103" s="295"/>
      <c r="BT103" s="295"/>
      <c r="BU103" s="295"/>
      <c r="BV103" s="295"/>
      <c r="BW103" s="295"/>
      <c r="BX103" s="295"/>
      <c r="BY103" s="295"/>
      <c r="BZ103" s="295"/>
      <c r="CA103" s="295"/>
      <c r="CB103" s="295"/>
      <c r="CC103" s="295"/>
      <c r="CD103" s="295"/>
      <c r="CE103" s="292"/>
      <c r="CF103" s="292"/>
      <c r="CG103" s="295"/>
    </row>
    <row r="104" spans="2:85" s="312" customFormat="1" ht="18" customHeight="1">
      <c r="B104" s="113"/>
      <c r="C104" s="113"/>
      <c r="D104" s="164"/>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295"/>
      <c r="AY104" s="295"/>
      <c r="AZ104" s="295"/>
      <c r="BA104" s="295"/>
      <c r="BB104" s="295"/>
      <c r="BC104" s="295"/>
      <c r="BD104" s="295"/>
      <c r="BE104" s="295"/>
      <c r="BF104" s="295"/>
      <c r="BG104" s="295"/>
      <c r="BH104" s="295"/>
      <c r="BI104" s="295"/>
      <c r="BJ104" s="295"/>
      <c r="BK104" s="295"/>
      <c r="BL104" s="295"/>
      <c r="BM104" s="295"/>
      <c r="BN104" s="295"/>
      <c r="BO104" s="295"/>
      <c r="BP104" s="295"/>
      <c r="BQ104" s="295"/>
      <c r="BR104" s="295"/>
      <c r="BS104" s="295"/>
      <c r="BT104" s="295"/>
      <c r="BU104" s="295"/>
      <c r="BV104" s="295"/>
      <c r="BW104" s="295"/>
      <c r="BX104" s="295"/>
      <c r="BY104" s="295"/>
      <c r="BZ104" s="295"/>
      <c r="CA104" s="295"/>
      <c r="CB104" s="295"/>
      <c r="CC104" s="295"/>
      <c r="CD104" s="295"/>
      <c r="CE104" s="292"/>
      <c r="CF104" s="292"/>
      <c r="CG104" s="295"/>
    </row>
    <row r="105" spans="2:85" s="312" customFormat="1" ht="18" customHeight="1">
      <c r="B105" s="113"/>
      <c r="C105" s="113"/>
      <c r="D105" s="164"/>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295"/>
      <c r="AY105" s="295"/>
      <c r="AZ105" s="295"/>
      <c r="BA105" s="295"/>
      <c r="BB105" s="295"/>
      <c r="BC105" s="295"/>
      <c r="BD105" s="295"/>
      <c r="BE105" s="295"/>
      <c r="BF105" s="295"/>
      <c r="BG105" s="295"/>
      <c r="BH105" s="295"/>
      <c r="BI105" s="295"/>
      <c r="BJ105" s="295"/>
      <c r="BK105" s="295"/>
      <c r="BL105" s="295"/>
      <c r="BM105" s="295"/>
      <c r="BN105" s="295"/>
      <c r="BO105" s="295"/>
      <c r="BP105" s="295"/>
      <c r="BQ105" s="295"/>
      <c r="BR105" s="295"/>
      <c r="BS105" s="295"/>
      <c r="BT105" s="295"/>
      <c r="BU105" s="295"/>
      <c r="BV105" s="295"/>
      <c r="BW105" s="295"/>
      <c r="BX105" s="295"/>
      <c r="BY105" s="295"/>
      <c r="BZ105" s="295"/>
      <c r="CA105" s="295"/>
      <c r="CB105" s="295"/>
      <c r="CC105" s="295"/>
      <c r="CD105" s="295"/>
      <c r="CE105" s="292"/>
      <c r="CF105" s="292"/>
      <c r="CG105" s="295"/>
    </row>
    <row r="106" spans="2:85" s="312" customFormat="1" ht="18" customHeight="1">
      <c r="B106" s="113"/>
      <c r="C106" s="113"/>
      <c r="D106" s="164"/>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295"/>
      <c r="AY106" s="295"/>
      <c r="AZ106" s="295"/>
      <c r="BA106" s="295"/>
      <c r="BB106" s="295"/>
      <c r="BC106" s="295"/>
      <c r="BD106" s="295"/>
      <c r="BE106" s="295"/>
      <c r="BF106" s="295"/>
      <c r="BG106" s="295"/>
      <c r="BH106" s="295"/>
      <c r="BI106" s="295"/>
      <c r="BJ106" s="295"/>
      <c r="BK106" s="295"/>
      <c r="BL106" s="295"/>
      <c r="BM106" s="295"/>
      <c r="BN106" s="295"/>
      <c r="BO106" s="295"/>
      <c r="BP106" s="295"/>
      <c r="BQ106" s="295"/>
      <c r="BR106" s="295"/>
      <c r="BS106" s="295"/>
      <c r="BT106" s="295"/>
      <c r="BU106" s="295"/>
      <c r="BV106" s="295"/>
      <c r="BW106" s="295"/>
      <c r="BX106" s="295"/>
      <c r="BY106" s="295"/>
      <c r="BZ106" s="295"/>
      <c r="CA106" s="295"/>
      <c r="CB106" s="295"/>
      <c r="CC106" s="295"/>
      <c r="CD106" s="295"/>
      <c r="CE106" s="292"/>
      <c r="CF106" s="292"/>
      <c r="CG106" s="295"/>
    </row>
    <row r="107" spans="2:85" s="312" customFormat="1" ht="18" customHeight="1">
      <c r="B107" s="113"/>
      <c r="C107" s="113"/>
      <c r="D107" s="164"/>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295"/>
      <c r="AY107" s="295"/>
      <c r="AZ107" s="295"/>
      <c r="BA107" s="295"/>
      <c r="BB107" s="295"/>
      <c r="BC107" s="295"/>
      <c r="BD107" s="295"/>
      <c r="BE107" s="295"/>
      <c r="BF107" s="295"/>
      <c r="BG107" s="295"/>
      <c r="BH107" s="295"/>
      <c r="BI107" s="295"/>
      <c r="BJ107" s="295"/>
      <c r="BK107" s="295"/>
      <c r="BL107" s="295"/>
      <c r="BM107" s="295"/>
      <c r="BN107" s="295"/>
      <c r="BO107" s="295"/>
      <c r="BP107" s="295"/>
      <c r="BQ107" s="295"/>
      <c r="BR107" s="295"/>
      <c r="BS107" s="295"/>
      <c r="BT107" s="295"/>
      <c r="BU107" s="295"/>
      <c r="BV107" s="295"/>
      <c r="BW107" s="295"/>
      <c r="BX107" s="295"/>
      <c r="BY107" s="295"/>
      <c r="BZ107" s="295"/>
      <c r="CA107" s="295"/>
      <c r="CB107" s="295"/>
      <c r="CC107" s="295"/>
      <c r="CD107" s="295"/>
      <c r="CE107" s="292"/>
      <c r="CF107" s="292"/>
      <c r="CG107" s="295"/>
    </row>
    <row r="108" spans="2:85" s="312" customFormat="1" ht="18" customHeight="1">
      <c r="B108" s="113"/>
      <c r="C108" s="113"/>
      <c r="D108" s="164"/>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295"/>
      <c r="AY108" s="295"/>
      <c r="AZ108" s="295"/>
      <c r="BA108" s="295"/>
      <c r="BB108" s="295"/>
      <c r="BC108" s="295"/>
      <c r="BD108" s="295"/>
      <c r="BE108" s="295"/>
      <c r="BF108" s="295"/>
      <c r="BG108" s="295"/>
      <c r="BH108" s="295"/>
      <c r="BI108" s="295"/>
      <c r="BJ108" s="295"/>
      <c r="BK108" s="295"/>
      <c r="BL108" s="295"/>
      <c r="BM108" s="295"/>
      <c r="BN108" s="295"/>
      <c r="BO108" s="295"/>
      <c r="BP108" s="295"/>
      <c r="BQ108" s="295"/>
      <c r="BR108" s="295"/>
      <c r="BS108" s="295"/>
      <c r="BT108" s="295"/>
      <c r="BU108" s="295"/>
      <c r="BV108" s="295"/>
      <c r="BW108" s="295"/>
      <c r="BX108" s="295"/>
      <c r="BY108" s="295"/>
      <c r="BZ108" s="295"/>
      <c r="CA108" s="295"/>
      <c r="CB108" s="295"/>
      <c r="CC108" s="295"/>
      <c r="CD108" s="295"/>
      <c r="CE108" s="292"/>
      <c r="CF108" s="292"/>
      <c r="CG108" s="295"/>
    </row>
    <row r="109" spans="2:85" s="312" customFormat="1" ht="18" customHeight="1">
      <c r="B109" s="113"/>
      <c r="C109" s="113"/>
      <c r="D109" s="164"/>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295"/>
      <c r="AY109" s="295"/>
      <c r="AZ109" s="295"/>
      <c r="BA109" s="295"/>
      <c r="BB109" s="295"/>
      <c r="BC109" s="295"/>
      <c r="BD109" s="295"/>
      <c r="BE109" s="295"/>
      <c r="BF109" s="295"/>
      <c r="BG109" s="295"/>
      <c r="BH109" s="295"/>
      <c r="BI109" s="295"/>
      <c r="BJ109" s="295"/>
      <c r="BK109" s="295"/>
      <c r="BL109" s="295"/>
      <c r="BM109" s="295"/>
      <c r="BN109" s="295"/>
      <c r="BO109" s="295"/>
      <c r="BP109" s="295"/>
      <c r="BQ109" s="295"/>
      <c r="BR109" s="295"/>
      <c r="BS109" s="295"/>
      <c r="BT109" s="295"/>
      <c r="BU109" s="295"/>
      <c r="BV109" s="295"/>
      <c r="BW109" s="295"/>
      <c r="BX109" s="295"/>
      <c r="BY109" s="295"/>
      <c r="BZ109" s="295"/>
      <c r="CA109" s="295"/>
      <c r="CB109" s="295"/>
      <c r="CC109" s="295"/>
      <c r="CD109" s="295"/>
      <c r="CE109" s="292"/>
      <c r="CF109" s="292"/>
      <c r="CG109" s="295"/>
    </row>
    <row r="110" spans="2:85" s="312" customFormat="1" ht="18" customHeight="1">
      <c r="B110" s="113"/>
      <c r="C110" s="113"/>
      <c r="D110" s="164"/>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295"/>
      <c r="AY110" s="295"/>
      <c r="AZ110" s="295"/>
      <c r="BA110" s="295"/>
      <c r="BB110" s="295"/>
      <c r="BC110" s="295"/>
      <c r="BD110" s="295"/>
      <c r="BE110" s="295"/>
      <c r="BF110" s="295"/>
      <c r="BG110" s="295"/>
      <c r="BH110" s="295"/>
      <c r="BI110" s="295"/>
      <c r="BJ110" s="295"/>
      <c r="BK110" s="295"/>
      <c r="BL110" s="295"/>
      <c r="BM110" s="295"/>
      <c r="BN110" s="295"/>
      <c r="BO110" s="295"/>
      <c r="BP110" s="295"/>
      <c r="BQ110" s="295"/>
      <c r="BR110" s="295"/>
      <c r="BS110" s="295"/>
      <c r="BT110" s="295"/>
      <c r="BU110" s="295"/>
      <c r="BV110" s="295"/>
      <c r="BW110" s="295"/>
      <c r="BX110" s="295"/>
      <c r="BY110" s="295"/>
      <c r="BZ110" s="295"/>
      <c r="CA110" s="295"/>
      <c r="CB110" s="295"/>
      <c r="CC110" s="295"/>
      <c r="CD110" s="295"/>
      <c r="CE110" s="292"/>
      <c r="CF110" s="292"/>
      <c r="CG110" s="295"/>
    </row>
    <row r="111" spans="2:85" s="312" customFormat="1" ht="18" customHeight="1">
      <c r="B111" s="113"/>
      <c r="C111" s="113"/>
      <c r="D111" s="164"/>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295"/>
      <c r="AY111" s="295"/>
      <c r="AZ111" s="295"/>
      <c r="BA111" s="295"/>
      <c r="BB111" s="295"/>
      <c r="BC111" s="295"/>
      <c r="BD111" s="295"/>
      <c r="BE111" s="295"/>
      <c r="BF111" s="295"/>
      <c r="BG111" s="295"/>
      <c r="BH111" s="295"/>
      <c r="BI111" s="295"/>
      <c r="BJ111" s="295"/>
      <c r="BK111" s="295"/>
      <c r="BL111" s="295"/>
      <c r="BM111" s="295"/>
      <c r="BN111" s="295"/>
      <c r="BO111" s="295"/>
      <c r="BP111" s="295"/>
      <c r="BQ111" s="295"/>
      <c r="BR111" s="295"/>
      <c r="BS111" s="295"/>
      <c r="BT111" s="295"/>
      <c r="BU111" s="295"/>
      <c r="BV111" s="295"/>
      <c r="BW111" s="295"/>
      <c r="BX111" s="295"/>
      <c r="BY111" s="295"/>
      <c r="BZ111" s="295"/>
      <c r="CA111" s="295"/>
      <c r="CB111" s="295"/>
      <c r="CC111" s="295"/>
      <c r="CD111" s="295"/>
      <c r="CE111" s="292"/>
      <c r="CF111" s="292"/>
      <c r="CG111" s="295"/>
    </row>
    <row r="112" spans="2:85" s="312" customFormat="1" ht="18" customHeight="1">
      <c r="B112" s="113"/>
      <c r="C112" s="113"/>
      <c r="D112" s="164"/>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295"/>
      <c r="AY112" s="295"/>
      <c r="AZ112" s="295"/>
      <c r="BA112" s="295"/>
      <c r="BB112" s="295"/>
      <c r="BC112" s="295"/>
      <c r="BD112" s="295"/>
      <c r="BE112" s="295"/>
      <c r="BF112" s="295"/>
      <c r="BG112" s="295"/>
      <c r="BH112" s="295"/>
      <c r="BI112" s="295"/>
      <c r="BJ112" s="295"/>
      <c r="BK112" s="295"/>
      <c r="BL112" s="295"/>
      <c r="BM112" s="295"/>
      <c r="BN112" s="295"/>
      <c r="BO112" s="295"/>
      <c r="BP112" s="295"/>
      <c r="BQ112" s="295"/>
      <c r="BR112" s="295"/>
      <c r="BS112" s="295"/>
      <c r="BT112" s="295"/>
      <c r="BU112" s="295"/>
      <c r="BV112" s="295"/>
      <c r="BW112" s="295"/>
      <c r="BX112" s="295"/>
      <c r="BY112" s="295"/>
      <c r="BZ112" s="295"/>
      <c r="CA112" s="295"/>
      <c r="CB112" s="295"/>
      <c r="CC112" s="295"/>
      <c r="CD112" s="295"/>
      <c r="CE112" s="292"/>
      <c r="CF112" s="292"/>
      <c r="CG112" s="295"/>
    </row>
    <row r="113" spans="2:85" s="312" customFormat="1" ht="18" customHeight="1">
      <c r="B113" s="113"/>
      <c r="C113" s="1038" t="s">
        <v>196</v>
      </c>
      <c r="D113" s="1038"/>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8"/>
      <c r="AA113" s="1038"/>
      <c r="AB113" s="1038"/>
      <c r="AC113" s="1038"/>
      <c r="AD113" s="1038"/>
      <c r="AE113" s="1038"/>
      <c r="AF113" s="1038"/>
      <c r="AG113" s="1038"/>
      <c r="AH113" s="1038"/>
      <c r="AI113" s="1038"/>
      <c r="AJ113" s="1038"/>
      <c r="AK113" s="1038"/>
      <c r="AL113" s="1038"/>
      <c r="AM113" s="1038"/>
      <c r="AN113" s="1038"/>
      <c r="AO113" s="1038"/>
      <c r="AP113" s="1038"/>
      <c r="AQ113" s="1038"/>
      <c r="AR113" s="1038"/>
      <c r="AS113" s="1038"/>
      <c r="AT113" s="1038"/>
      <c r="AU113" s="1038"/>
      <c r="AV113" s="1038"/>
      <c r="AW113" s="1038"/>
      <c r="AX113" s="1038"/>
      <c r="AY113" s="1038"/>
      <c r="AZ113" s="295"/>
      <c r="BA113" s="295"/>
      <c r="BB113" s="295"/>
      <c r="BC113" s="295"/>
      <c r="BD113" s="295"/>
      <c r="BE113" s="295"/>
      <c r="BF113" s="295"/>
      <c r="BG113" s="295"/>
      <c r="BH113" s="295"/>
      <c r="BI113" s="295"/>
      <c r="BJ113" s="295"/>
      <c r="BK113" s="295"/>
      <c r="BL113" s="295"/>
      <c r="BM113" s="295"/>
      <c r="BN113" s="295"/>
      <c r="BO113" s="295"/>
      <c r="BP113" s="295"/>
      <c r="BQ113" s="295"/>
      <c r="BR113" s="295"/>
      <c r="BS113" s="295"/>
      <c r="BT113" s="295"/>
      <c r="BU113" s="295"/>
      <c r="BV113" s="295"/>
      <c r="BW113" s="292"/>
      <c r="BX113" s="292"/>
      <c r="BY113" s="292"/>
      <c r="BZ113" s="292"/>
      <c r="CA113" s="292"/>
      <c r="CB113" s="292"/>
      <c r="CC113" s="292"/>
      <c r="CD113" s="292"/>
      <c r="CE113" s="292"/>
      <c r="CF113" s="292"/>
      <c r="CG113" s="295"/>
    </row>
    <row r="114" spans="2:85" s="312" customFormat="1" ht="18" customHeight="1">
      <c r="B114" s="13"/>
      <c r="C114" s="13"/>
      <c r="D114" s="164"/>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195</v>
      </c>
      <c r="AV114" s="13"/>
      <c r="AW114" s="13" t="s">
        <v>195</v>
      </c>
      <c r="AX114" s="335"/>
      <c r="AY114" s="335"/>
      <c r="AZ114" s="335"/>
      <c r="BA114" s="335"/>
      <c r="BB114" s="335"/>
      <c r="BC114" s="335"/>
      <c r="BD114" s="335" t="s">
        <v>135</v>
      </c>
      <c r="BE114" s="335" t="s">
        <v>136</v>
      </c>
      <c r="BF114" s="335"/>
      <c r="BG114" s="335"/>
      <c r="BH114" s="335"/>
      <c r="BI114" s="335"/>
      <c r="BJ114" s="335"/>
      <c r="BK114" s="335"/>
      <c r="BL114" s="335"/>
      <c r="BM114" s="335"/>
      <c r="BN114" s="335"/>
      <c r="BO114" s="335"/>
      <c r="BP114" s="336"/>
      <c r="BQ114" s="336"/>
      <c r="BR114" s="336"/>
      <c r="BS114" s="335"/>
      <c r="BT114" s="335"/>
      <c r="BU114" s="335"/>
      <c r="BV114" s="335"/>
      <c r="CG114" s="323"/>
    </row>
    <row r="115" spans="2:85" s="312" customFormat="1" ht="18" customHeight="1">
      <c r="B115" s="312" t="s">
        <v>140</v>
      </c>
      <c r="C115" s="177" t="s">
        <v>185</v>
      </c>
      <c r="D115" s="16" t="s">
        <v>138</v>
      </c>
      <c r="AW115" s="147">
        <v>24</v>
      </c>
      <c r="AX115" s="16"/>
      <c r="AY115" s="16"/>
      <c r="AZ115" s="16"/>
      <c r="BA115" s="16"/>
      <c r="BB115" s="16"/>
      <c r="BC115" s="16"/>
      <c r="BD115" s="16">
        <v>15</v>
      </c>
      <c r="BE115" s="16">
        <v>125</v>
      </c>
      <c r="CD115" s="296"/>
      <c r="CG115" s="323"/>
    </row>
    <row r="116" spans="2:85" s="312" customFormat="1" ht="18" customHeight="1">
      <c r="B116" s="312" t="s">
        <v>140</v>
      </c>
      <c r="C116" s="337" t="s">
        <v>186</v>
      </c>
      <c r="D116" s="16" t="s">
        <v>144</v>
      </c>
      <c r="AW116" s="147">
        <v>24</v>
      </c>
      <c r="AX116" s="16"/>
      <c r="AY116" s="16"/>
      <c r="AZ116" s="16"/>
      <c r="BA116" s="16"/>
      <c r="BB116" s="16"/>
      <c r="BC116" s="16"/>
      <c r="BD116" s="16">
        <v>10</v>
      </c>
      <c r="BE116" s="16">
        <v>110</v>
      </c>
      <c r="CD116" s="296"/>
      <c r="CG116" s="323"/>
    </row>
    <row r="117" spans="3:85" s="312" customFormat="1" ht="18" customHeight="1">
      <c r="C117" s="337"/>
      <c r="D117" s="16"/>
      <c r="AW117" s="290"/>
      <c r="AX117" s="133"/>
      <c r="AY117" s="133"/>
      <c r="AZ117" s="133"/>
      <c r="BA117" s="133"/>
      <c r="BB117" s="133"/>
      <c r="BC117" s="133"/>
      <c r="BD117" s="133"/>
      <c r="BE117" s="133"/>
      <c r="CD117" s="296"/>
      <c r="CG117" s="323"/>
    </row>
    <row r="118" spans="2:85" s="312" customFormat="1" ht="18" customHeight="1">
      <c r="B118" s="310" t="s">
        <v>94</v>
      </c>
      <c r="C118" s="337" t="s">
        <v>187</v>
      </c>
      <c r="D118" s="16" t="s">
        <v>144</v>
      </c>
      <c r="AW118" s="290">
        <v>24</v>
      </c>
      <c r="AX118" s="133"/>
      <c r="AY118" s="133"/>
      <c r="AZ118" s="133"/>
      <c r="BA118" s="133"/>
      <c r="BB118" s="133"/>
      <c r="BC118" s="133"/>
      <c r="BD118" s="133">
        <v>20</v>
      </c>
      <c r="BE118" s="133">
        <v>120</v>
      </c>
      <c r="CD118" s="296"/>
      <c r="CG118" s="323"/>
    </row>
    <row r="119" spans="4:85" s="312" customFormat="1" ht="18" customHeight="1">
      <c r="D119" s="294"/>
      <c r="AY119" s="323"/>
      <c r="CD119" s="296"/>
      <c r="CG119" s="323"/>
    </row>
    <row r="120" spans="2:85" s="312" customFormat="1" ht="26.25" customHeight="1">
      <c r="B120" s="312" t="s">
        <v>75</v>
      </c>
      <c r="C120" s="337" t="s">
        <v>191</v>
      </c>
      <c r="D120" s="16" t="s">
        <v>129</v>
      </c>
      <c r="AW120" s="147">
        <v>13</v>
      </c>
      <c r="AX120" s="16"/>
      <c r="AY120" s="16"/>
      <c r="AZ120" s="16"/>
      <c r="BA120" s="16"/>
      <c r="BB120" s="16"/>
      <c r="BC120" s="16"/>
      <c r="BD120" s="16">
        <v>45</v>
      </c>
      <c r="BE120" s="16">
        <v>115</v>
      </c>
      <c r="CD120" s="296"/>
      <c r="CG120" s="323"/>
    </row>
    <row r="121" spans="4:85" s="312" customFormat="1" ht="18" customHeight="1">
      <c r="D121" s="294"/>
      <c r="AY121" s="323"/>
      <c r="CD121" s="296"/>
      <c r="CG121" s="323"/>
    </row>
    <row r="122" spans="2:85" s="312" customFormat="1" ht="26.25" customHeight="1" thickBot="1">
      <c r="B122" s="312" t="s">
        <v>71</v>
      </c>
      <c r="C122" s="338" t="s">
        <v>192</v>
      </c>
      <c r="D122" s="16" t="s">
        <v>149</v>
      </c>
      <c r="AW122" s="147">
        <v>34</v>
      </c>
      <c r="AX122" s="16"/>
      <c r="AY122" s="16"/>
      <c r="AZ122" s="16"/>
      <c r="BA122" s="16"/>
      <c r="BB122" s="16"/>
      <c r="BC122" s="16"/>
      <c r="BD122" s="16">
        <v>8</v>
      </c>
      <c r="BE122" s="16">
        <v>37</v>
      </c>
      <c r="CD122" s="296"/>
      <c r="CG122" s="323"/>
    </row>
    <row r="123" spans="4:85" s="312" customFormat="1" ht="18" customHeight="1">
      <c r="D123" s="294"/>
      <c r="AY123" s="323"/>
      <c r="CD123" s="296"/>
      <c r="CG123" s="323"/>
    </row>
    <row r="124" spans="2:85" s="312" customFormat="1" ht="18" customHeight="1" thickBot="1">
      <c r="B124" s="312" t="s">
        <v>73</v>
      </c>
      <c r="C124" s="339" t="s">
        <v>193</v>
      </c>
      <c r="D124" s="16" t="s">
        <v>149</v>
      </c>
      <c r="AW124" s="147">
        <v>34</v>
      </c>
      <c r="AX124" s="133"/>
      <c r="AY124" s="133"/>
      <c r="AZ124" s="325"/>
      <c r="BA124" s="325"/>
      <c r="BB124" s="325"/>
      <c r="BC124" s="325"/>
      <c r="BD124" s="133">
        <v>34</v>
      </c>
      <c r="BE124" s="133">
        <v>11</v>
      </c>
      <c r="CD124" s="296"/>
      <c r="CG124" s="323"/>
    </row>
    <row r="125" spans="4:85" s="312" customFormat="1" ht="18" customHeight="1">
      <c r="D125" s="294"/>
      <c r="AY125" s="323"/>
      <c r="CD125" s="296"/>
      <c r="CG125" s="323"/>
    </row>
    <row r="126" spans="2:85" s="312" customFormat="1" ht="18" customHeight="1" thickBot="1">
      <c r="B126" s="312" t="s">
        <v>72</v>
      </c>
      <c r="C126" s="340" t="s">
        <v>188</v>
      </c>
      <c r="D126" s="16" t="s">
        <v>144</v>
      </c>
      <c r="AW126" s="341">
        <v>24</v>
      </c>
      <c r="AX126" s="16"/>
      <c r="AY126" s="16"/>
      <c r="AZ126" s="16"/>
      <c r="BA126" s="16"/>
      <c r="BB126" s="16"/>
      <c r="BC126" s="16"/>
      <c r="BD126" s="16">
        <v>12</v>
      </c>
      <c r="BE126" s="16">
        <v>68</v>
      </c>
      <c r="CD126" s="296"/>
      <c r="CG126" s="323"/>
    </row>
    <row r="127" spans="2:85" s="312" customFormat="1" ht="18" customHeight="1" thickBot="1">
      <c r="B127" s="312" t="s">
        <v>72</v>
      </c>
      <c r="C127" s="342" t="s">
        <v>190</v>
      </c>
      <c r="D127" s="16" t="s">
        <v>155</v>
      </c>
      <c r="AW127" s="341">
        <v>28</v>
      </c>
      <c r="AX127" s="16"/>
      <c r="AY127" s="16"/>
      <c r="AZ127" s="16"/>
      <c r="BA127" s="16"/>
      <c r="BB127" s="16"/>
      <c r="BC127" s="16"/>
      <c r="BD127" s="16">
        <v>24</v>
      </c>
      <c r="BE127" s="16">
        <v>66</v>
      </c>
      <c r="CD127" s="296"/>
      <c r="CG127" s="323"/>
    </row>
    <row r="128" spans="2:85" s="312" customFormat="1" ht="18" customHeight="1">
      <c r="B128" s="312" t="s">
        <v>72</v>
      </c>
      <c r="C128" s="343" t="s">
        <v>189</v>
      </c>
      <c r="D128" s="16" t="s">
        <v>155</v>
      </c>
      <c r="AW128" s="341">
        <v>28</v>
      </c>
      <c r="AX128" s="16"/>
      <c r="AY128" s="16"/>
      <c r="AZ128" s="16"/>
      <c r="BA128" s="16"/>
      <c r="BB128" s="16"/>
      <c r="BC128" s="16"/>
      <c r="BD128" s="16">
        <v>24</v>
      </c>
      <c r="BE128" s="16">
        <v>66</v>
      </c>
      <c r="CD128" s="296"/>
      <c r="CG128" s="323"/>
    </row>
    <row r="129" spans="4:85" s="312" customFormat="1" ht="18" customHeight="1">
      <c r="D129" s="294"/>
      <c r="AY129" s="323"/>
      <c r="CD129" s="296"/>
      <c r="CG129" s="323"/>
    </row>
    <row r="130" spans="2:85" s="312" customFormat="1" ht="18" customHeight="1">
      <c r="B130" s="312" t="s">
        <v>134</v>
      </c>
      <c r="C130" s="344" t="s">
        <v>194</v>
      </c>
      <c r="D130" s="16" t="s">
        <v>138</v>
      </c>
      <c r="AW130" s="147">
        <v>26</v>
      </c>
      <c r="AX130" s="16"/>
      <c r="AY130" s="16"/>
      <c r="AZ130" s="16"/>
      <c r="BA130" s="16"/>
      <c r="BB130" s="16"/>
      <c r="BC130" s="16"/>
      <c r="BD130" s="16">
        <v>8</v>
      </c>
      <c r="BE130" s="16">
        <v>72</v>
      </c>
      <c r="CD130" s="296"/>
      <c r="CG130" s="323"/>
    </row>
    <row r="131" spans="4:85" s="312" customFormat="1" ht="18" customHeight="1">
      <c r="D131" s="294"/>
      <c r="AY131" s="323"/>
      <c r="BD131" s="312">
        <f>SUM(BD115:BD130)</f>
        <v>200</v>
      </c>
      <c r="BE131" s="312">
        <f>SUM(BE115:BE130)</f>
        <v>790</v>
      </c>
      <c r="CD131" s="296"/>
      <c r="CG131" s="323"/>
    </row>
    <row r="132" spans="4:85" s="312" customFormat="1" ht="18" customHeight="1">
      <c r="D132" s="294"/>
      <c r="AY132" s="323"/>
      <c r="BD132" s="1029">
        <f>SUM(BD131:BE131)</f>
        <v>990</v>
      </c>
      <c r="BE132" s="1029"/>
      <c r="CD132" s="296"/>
      <c r="CG132" s="323"/>
    </row>
    <row r="133" ht="18" customHeight="1"/>
    <row r="134" ht="18" customHeight="1"/>
    <row r="135" ht="18" customHeight="1">
      <c r="B135" s="312" t="s">
        <v>57</v>
      </c>
    </row>
    <row r="136" ht="18" customHeight="1">
      <c r="B136" s="292" t="s">
        <v>58</v>
      </c>
    </row>
    <row r="137" ht="18" customHeight="1">
      <c r="B137" s="292" t="s">
        <v>59</v>
      </c>
    </row>
    <row r="138" spans="2:50" ht="18" customHeight="1">
      <c r="B138" s="292" t="s">
        <v>60</v>
      </c>
      <c r="AX138" s="345"/>
    </row>
    <row r="139" ht="18" customHeight="1">
      <c r="B139" s="292" t="s">
        <v>61</v>
      </c>
    </row>
    <row r="140" spans="2:85" ht="18" customHeight="1">
      <c r="B140" s="292" t="s">
        <v>62</v>
      </c>
      <c r="D140" s="292"/>
      <c r="AY140" s="292"/>
      <c r="CD140" s="292"/>
      <c r="CG140" s="292"/>
    </row>
    <row r="141" spans="2:85" ht="12.75">
      <c r="B141" s="292" t="s">
        <v>63</v>
      </c>
      <c r="D141" s="292"/>
      <c r="AY141" s="292"/>
      <c r="CD141" s="292"/>
      <c r="CG141" s="292"/>
    </row>
    <row r="142" spans="2:85" ht="12.75">
      <c r="B142" s="292" t="s">
        <v>64</v>
      </c>
      <c r="D142" s="292"/>
      <c r="AY142" s="292"/>
      <c r="CD142" s="292"/>
      <c r="CG142" s="292"/>
    </row>
    <row r="143" spans="2:85" ht="12.75">
      <c r="B143" s="292" t="s">
        <v>65</v>
      </c>
      <c r="D143" s="292"/>
      <c r="AY143" s="292"/>
      <c r="CD143" s="292"/>
      <c r="CG143" s="292"/>
    </row>
  </sheetData>
  <sheetProtection/>
  <mergeCells count="155">
    <mergeCell ref="AZ96:BN96"/>
    <mergeCell ref="BW96:CD96"/>
    <mergeCell ref="BW99:CD99"/>
    <mergeCell ref="C113:AY113"/>
    <mergeCell ref="BD132:BE132"/>
    <mergeCell ref="BX82:BX93"/>
    <mergeCell ref="CD82:CD93"/>
    <mergeCell ref="CE82:CE93"/>
    <mergeCell ref="CF82:CF93"/>
    <mergeCell ref="CG82:CG93"/>
    <mergeCell ref="CI95:CK95"/>
    <mergeCell ref="BX71:BX81"/>
    <mergeCell ref="CD71:CD81"/>
    <mergeCell ref="CE71:CE81"/>
    <mergeCell ref="CF71:CF81"/>
    <mergeCell ref="CG71:CG81"/>
    <mergeCell ref="A82:A93"/>
    <mergeCell ref="B82:B93"/>
    <mergeCell ref="AU82:AU93"/>
    <mergeCell ref="BP82:BP93"/>
    <mergeCell ref="BV82:BV93"/>
    <mergeCell ref="BX62:BX70"/>
    <mergeCell ref="CD62:CD70"/>
    <mergeCell ref="CE62:CE70"/>
    <mergeCell ref="CF62:CF70"/>
    <mergeCell ref="CG62:CG70"/>
    <mergeCell ref="A71:A81"/>
    <mergeCell ref="B71:B80"/>
    <mergeCell ref="AU71:AU81"/>
    <mergeCell ref="BV71:BV81"/>
    <mergeCell ref="BW71:BW81"/>
    <mergeCell ref="CD58:CD61"/>
    <mergeCell ref="CE58:CE61"/>
    <mergeCell ref="CF58:CF61"/>
    <mergeCell ref="CG58:CG61"/>
    <mergeCell ref="A62:A70"/>
    <mergeCell ref="B62:B69"/>
    <mergeCell ref="AU62:AU70"/>
    <mergeCell ref="BP62:BP69"/>
    <mergeCell ref="BV62:BV70"/>
    <mergeCell ref="BW62:BW70"/>
    <mergeCell ref="CF50:CF57"/>
    <mergeCell ref="CG50:CG57"/>
    <mergeCell ref="A58:A61"/>
    <mergeCell ref="B58:B61"/>
    <mergeCell ref="AU58:AU61"/>
    <mergeCell ref="BN58:BN61"/>
    <mergeCell ref="BP58:BP61"/>
    <mergeCell ref="BV58:BV61"/>
    <mergeCell ref="BW58:BW61"/>
    <mergeCell ref="BX58:BX61"/>
    <mergeCell ref="CG35:CG49"/>
    <mergeCell ref="A50:A57"/>
    <mergeCell ref="B50:B56"/>
    <mergeCell ref="AU50:AU57"/>
    <mergeCell ref="BP50:BP56"/>
    <mergeCell ref="BV50:BV57"/>
    <mergeCell ref="BW50:BW57"/>
    <mergeCell ref="BX50:BX57"/>
    <mergeCell ref="CD50:CD57"/>
    <mergeCell ref="CE50:CE57"/>
    <mergeCell ref="BV35:BV49"/>
    <mergeCell ref="BW35:BW49"/>
    <mergeCell ref="BX35:BX49"/>
    <mergeCell ref="CD35:CD49"/>
    <mergeCell ref="CE35:CE49"/>
    <mergeCell ref="CF35:CF49"/>
    <mergeCell ref="BX23:BX34"/>
    <mergeCell ref="CD23:CD34"/>
    <mergeCell ref="CE23:CE34"/>
    <mergeCell ref="CF23:CF34"/>
    <mergeCell ref="CG23:CG34"/>
    <mergeCell ref="A35:A49"/>
    <mergeCell ref="B35:B49"/>
    <mergeCell ref="AU35:AU45"/>
    <mergeCell ref="BN35:BN49"/>
    <mergeCell ref="BP35:BP49"/>
    <mergeCell ref="CE9:CE22"/>
    <mergeCell ref="CF9:CF22"/>
    <mergeCell ref="CG9:CG22"/>
    <mergeCell ref="A23:A34"/>
    <mergeCell ref="B23:B34"/>
    <mergeCell ref="AU23:AU34"/>
    <mergeCell ref="BN23:BN26"/>
    <mergeCell ref="BP23:BP34"/>
    <mergeCell ref="BV23:BV34"/>
    <mergeCell ref="BW23:BW34"/>
    <mergeCell ref="AU9:AU22"/>
    <mergeCell ref="BP9:BP22"/>
    <mergeCell ref="BV9:BV22"/>
    <mergeCell ref="BW9:BW22"/>
    <mergeCell ref="BX9:BX22"/>
    <mergeCell ref="CD9:CD22"/>
    <mergeCell ref="AC7:AF7"/>
    <mergeCell ref="AG7:AK7"/>
    <mergeCell ref="AL7:AO7"/>
    <mergeCell ref="AP7:AT7"/>
    <mergeCell ref="A9:A22"/>
    <mergeCell ref="B9:B22"/>
    <mergeCell ref="E7:H7"/>
    <mergeCell ref="I7:L7"/>
    <mergeCell ref="M7:Q7"/>
    <mergeCell ref="R7:U7"/>
    <mergeCell ref="V7:Y7"/>
    <mergeCell ref="Z7:AB7"/>
    <mergeCell ref="BZ6:BZ7"/>
    <mergeCell ref="CA6:CA7"/>
    <mergeCell ref="CB6:CB7"/>
    <mergeCell ref="CC6:CC7"/>
    <mergeCell ref="BN6:BN7"/>
    <mergeCell ref="BO6:BO7"/>
    <mergeCell ref="BP6:BP7"/>
    <mergeCell ref="BQ6:BQ7"/>
    <mergeCell ref="CE6:CE7"/>
    <mergeCell ref="CF6:CF7"/>
    <mergeCell ref="BT6:BT7"/>
    <mergeCell ref="BU6:BU7"/>
    <mergeCell ref="BV6:BV7"/>
    <mergeCell ref="BW6:BW7"/>
    <mergeCell ref="BX6:BX7"/>
    <mergeCell ref="BY6:BY7"/>
    <mergeCell ref="BR6:BR7"/>
    <mergeCell ref="BS6:BS7"/>
    <mergeCell ref="BH6:BH7"/>
    <mergeCell ref="BI6:BI7"/>
    <mergeCell ref="BJ6:BJ7"/>
    <mergeCell ref="BK6:BK7"/>
    <mergeCell ref="BL6:BL7"/>
    <mergeCell ref="BM6:BM7"/>
    <mergeCell ref="AX6:AZ6"/>
    <mergeCell ref="BA6:BA7"/>
    <mergeCell ref="BB6:BB7"/>
    <mergeCell ref="BC6:BC7"/>
    <mergeCell ref="BD6:BF6"/>
    <mergeCell ref="BG6:BG7"/>
    <mergeCell ref="CE5:CF5"/>
    <mergeCell ref="CG5:CG7"/>
    <mergeCell ref="CI5:CL5"/>
    <mergeCell ref="CM5:CP5"/>
    <mergeCell ref="C6:C7"/>
    <mergeCell ref="D6:D7"/>
    <mergeCell ref="E6:Y6"/>
    <mergeCell ref="Z6:AU6"/>
    <mergeCell ref="AV6:AV7"/>
    <mergeCell ref="AW6:AW7"/>
    <mergeCell ref="A1:D1"/>
    <mergeCell ref="A2:D2"/>
    <mergeCell ref="AW2:CG2"/>
    <mergeCell ref="AW3:CG3"/>
    <mergeCell ref="A5:A7"/>
    <mergeCell ref="B5:B7"/>
    <mergeCell ref="C5:BM5"/>
    <mergeCell ref="BN5:BX5"/>
    <mergeCell ref="BY5:CC5"/>
    <mergeCell ref="CD5:CD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H31"/>
  <sheetViews>
    <sheetView zoomScale="102" zoomScaleNormal="102" zoomScalePageLayoutView="0" workbookViewId="0" topLeftCell="A4">
      <selection activeCell="Z9" sqref="Z9"/>
    </sheetView>
  </sheetViews>
  <sheetFormatPr defaultColWidth="9.140625" defaultRowHeight="15"/>
  <cols>
    <col min="1" max="1" width="6.140625" style="0" customWidth="1"/>
    <col min="2" max="2" width="6.7109375" style="0" customWidth="1"/>
    <col min="3" max="17" width="5.421875" style="0" customWidth="1"/>
    <col min="18" max="22" width="6.140625" style="0" customWidth="1"/>
    <col min="23" max="28" width="5.00390625" style="0" customWidth="1"/>
  </cols>
  <sheetData>
    <row r="1" spans="1:22" ht="15.75">
      <c r="A1" s="1171" t="s">
        <v>77</v>
      </c>
      <c r="B1" s="1171"/>
      <c r="C1" s="1171"/>
      <c r="D1" s="1171"/>
      <c r="E1" s="1171"/>
      <c r="F1" s="1171"/>
      <c r="G1" s="1171"/>
      <c r="H1" s="1171"/>
      <c r="I1" s="62"/>
      <c r="J1" s="62"/>
      <c r="K1" s="1137" t="s">
        <v>78</v>
      </c>
      <c r="L1" s="1137"/>
      <c r="M1" s="1137"/>
      <c r="N1" s="1137"/>
      <c r="O1" s="1137"/>
      <c r="P1" s="1137"/>
      <c r="Q1" s="1137"/>
      <c r="R1" s="1137"/>
      <c r="S1" s="1137"/>
      <c r="T1" s="1137"/>
      <c r="U1" s="1137"/>
      <c r="V1" s="1137"/>
    </row>
    <row r="2" spans="1:22" ht="15.75">
      <c r="A2" s="1172" t="s">
        <v>76</v>
      </c>
      <c r="B2" s="1172"/>
      <c r="C2" s="1172"/>
      <c r="D2" s="1172"/>
      <c r="E2" s="1172"/>
      <c r="F2" s="1172"/>
      <c r="G2" s="1172"/>
      <c r="H2" s="1172"/>
      <c r="I2" s="62"/>
      <c r="J2" s="62"/>
      <c r="K2" s="1173" t="s">
        <v>79</v>
      </c>
      <c r="L2" s="1173"/>
      <c r="M2" s="1173"/>
      <c r="N2" s="1173"/>
      <c r="O2" s="1173"/>
      <c r="P2" s="1173"/>
      <c r="Q2" s="1173"/>
      <c r="R2" s="1173"/>
      <c r="S2" s="1173"/>
      <c r="T2" s="1173"/>
      <c r="U2" s="1173"/>
      <c r="V2" s="1173"/>
    </row>
    <row r="3" spans="1:22" ht="6" customHeight="1">
      <c r="A3" s="9"/>
      <c r="B3" s="20"/>
      <c r="C3" s="9"/>
      <c r="D3" s="9"/>
      <c r="E3" s="9"/>
      <c r="F3" s="9"/>
      <c r="G3" s="9"/>
      <c r="H3" s="9"/>
      <c r="I3" s="9"/>
      <c r="J3" s="9"/>
      <c r="K3" s="9"/>
      <c r="L3" s="9"/>
      <c r="M3" s="21"/>
      <c r="N3" s="9"/>
      <c r="O3" s="9"/>
      <c r="P3" s="9"/>
      <c r="Q3" s="9"/>
      <c r="R3" s="9"/>
      <c r="S3" s="9"/>
      <c r="T3" s="9"/>
      <c r="U3" s="9"/>
      <c r="V3" s="9"/>
    </row>
    <row r="4" spans="1:22" ht="18.75">
      <c r="A4" s="1174" t="s">
        <v>475</v>
      </c>
      <c r="B4" s="1174"/>
      <c r="C4" s="1174"/>
      <c r="D4" s="1174"/>
      <c r="E4" s="1174"/>
      <c r="F4" s="1174"/>
      <c r="G4" s="1174"/>
      <c r="H4" s="1174"/>
      <c r="I4" s="1174"/>
      <c r="J4" s="1174"/>
      <c r="K4" s="1174"/>
      <c r="L4" s="1174"/>
      <c r="M4" s="1174"/>
      <c r="N4" s="1174"/>
      <c r="O4" s="1174"/>
      <c r="P4" s="1174"/>
      <c r="Q4" s="1174"/>
      <c r="R4" s="1174"/>
      <c r="S4" s="1174"/>
      <c r="T4" s="1174"/>
      <c r="U4" s="1174"/>
      <c r="V4" s="1174"/>
    </row>
    <row r="5" spans="1:22" ht="18.75" customHeight="1">
      <c r="A5" s="1174" t="s">
        <v>559</v>
      </c>
      <c r="B5" s="1174"/>
      <c r="C5" s="1174"/>
      <c r="D5" s="1174"/>
      <c r="E5" s="1174"/>
      <c r="F5" s="1174"/>
      <c r="G5" s="1174"/>
      <c r="H5" s="1174"/>
      <c r="I5" s="1174"/>
      <c r="J5" s="1174"/>
      <c r="K5" s="1174"/>
      <c r="L5" s="1174"/>
      <c r="M5" s="1174"/>
      <c r="N5" s="1174"/>
      <c r="O5" s="1174"/>
      <c r="P5" s="1174"/>
      <c r="Q5" s="1174"/>
      <c r="R5" s="1174"/>
      <c r="S5" s="1174"/>
      <c r="T5" s="1174"/>
      <c r="U5" s="1174"/>
      <c r="V5" s="1174"/>
    </row>
    <row r="6" spans="1:22" ht="15">
      <c r="A6" s="1168" t="s">
        <v>476</v>
      </c>
      <c r="B6" s="1168"/>
      <c r="C6" s="1168"/>
      <c r="D6" s="1168"/>
      <c r="E6" s="1168"/>
      <c r="F6" s="1168"/>
      <c r="G6" s="1168"/>
      <c r="H6" s="1168"/>
      <c r="I6" s="1168"/>
      <c r="J6" s="1168"/>
      <c r="K6" s="1168"/>
      <c r="L6" s="1168"/>
      <c r="M6" s="1168"/>
      <c r="N6" s="1168"/>
      <c r="O6" s="1168"/>
      <c r="P6" s="1168"/>
      <c r="Q6" s="1168"/>
      <c r="R6" s="1168"/>
      <c r="S6" s="1168"/>
      <c r="T6" s="1168"/>
      <c r="U6" s="1168"/>
      <c r="V6" s="1168"/>
    </row>
    <row r="7" spans="1:22" ht="9.75" customHeight="1" thickBot="1">
      <c r="A7" s="9"/>
      <c r="B7" s="9"/>
      <c r="C7" s="9"/>
      <c r="D7" s="9"/>
      <c r="E7" s="9"/>
      <c r="F7" s="9"/>
      <c r="G7" s="9"/>
      <c r="H7" s="9"/>
      <c r="I7" s="9"/>
      <c r="J7" s="9"/>
      <c r="K7" s="38"/>
      <c r="L7" s="9"/>
      <c r="M7" s="9"/>
      <c r="N7" s="9"/>
      <c r="O7" s="9"/>
      <c r="P7" s="9"/>
      <c r="Q7" s="9"/>
      <c r="R7" s="9"/>
      <c r="S7" s="9"/>
      <c r="T7" s="9"/>
      <c r="U7" s="9"/>
      <c r="V7" s="9"/>
    </row>
    <row r="8" spans="1:23" ht="25.5" customHeight="1" thickTop="1">
      <c r="A8" s="1169" t="s">
        <v>69</v>
      </c>
      <c r="B8" s="1170"/>
      <c r="C8" s="1115" t="s">
        <v>218</v>
      </c>
      <c r="D8" s="1116"/>
      <c r="E8" s="1116"/>
      <c r="F8" s="1117"/>
      <c r="G8" s="1115" t="s">
        <v>150</v>
      </c>
      <c r="H8" s="1116"/>
      <c r="I8" s="1116"/>
      <c r="J8" s="1117"/>
      <c r="K8" s="1114" t="s">
        <v>151</v>
      </c>
      <c r="L8" s="1114"/>
      <c r="M8" s="1114"/>
      <c r="N8" s="1114"/>
      <c r="O8" s="1114"/>
      <c r="P8" s="1114" t="s">
        <v>152</v>
      </c>
      <c r="Q8" s="1114"/>
      <c r="R8" s="1114"/>
      <c r="S8" s="1114"/>
      <c r="T8" s="1114" t="s">
        <v>306</v>
      </c>
      <c r="U8" s="1114"/>
      <c r="V8" s="1114"/>
      <c r="W8" s="1114"/>
    </row>
    <row r="9" spans="1:23" ht="22.5">
      <c r="A9" s="1164" t="s">
        <v>80</v>
      </c>
      <c r="B9" s="1165"/>
      <c r="C9" s="170" t="s">
        <v>467</v>
      </c>
      <c r="D9" s="170" t="s">
        <v>283</v>
      </c>
      <c r="E9" s="238" t="s">
        <v>284</v>
      </c>
      <c r="F9" s="175" t="s">
        <v>285</v>
      </c>
      <c r="G9" s="175" t="s">
        <v>286</v>
      </c>
      <c r="H9" s="169" t="s">
        <v>287</v>
      </c>
      <c r="I9" s="169" t="s">
        <v>288</v>
      </c>
      <c r="J9" s="169" t="s">
        <v>289</v>
      </c>
      <c r="K9" s="169" t="s">
        <v>290</v>
      </c>
      <c r="L9" s="169" t="s">
        <v>291</v>
      </c>
      <c r="M9" s="169" t="s">
        <v>292</v>
      </c>
      <c r="N9" s="169" t="s">
        <v>293</v>
      </c>
      <c r="O9" s="169" t="s">
        <v>294</v>
      </c>
      <c r="P9" s="169" t="s">
        <v>295</v>
      </c>
      <c r="Q9" s="169" t="s">
        <v>296</v>
      </c>
      <c r="R9" s="169" t="s">
        <v>297</v>
      </c>
      <c r="S9" s="169" t="s">
        <v>298</v>
      </c>
      <c r="T9" s="169" t="s">
        <v>299</v>
      </c>
      <c r="U9" s="168" t="s">
        <v>300</v>
      </c>
      <c r="V9" s="169" t="s">
        <v>301</v>
      </c>
      <c r="W9" s="181" t="s">
        <v>302</v>
      </c>
    </row>
    <row r="10" spans="1:23" ht="15.75" thickBot="1">
      <c r="A10" s="1146" t="s">
        <v>81</v>
      </c>
      <c r="B10" s="1166"/>
      <c r="C10" s="251">
        <v>1</v>
      </c>
      <c r="D10" s="251">
        <v>2</v>
      </c>
      <c r="E10" s="251">
        <v>3</v>
      </c>
      <c r="F10" s="251">
        <v>4</v>
      </c>
      <c r="G10" s="251">
        <v>5</v>
      </c>
      <c r="H10" s="251">
        <v>6</v>
      </c>
      <c r="I10" s="251">
        <v>7</v>
      </c>
      <c r="J10" s="251">
        <v>8</v>
      </c>
      <c r="K10" s="251">
        <v>9</v>
      </c>
      <c r="L10" s="251">
        <v>10</v>
      </c>
      <c r="M10" s="251">
        <v>11</v>
      </c>
      <c r="N10" s="251">
        <v>12</v>
      </c>
      <c r="O10" s="251">
        <v>13</v>
      </c>
      <c r="P10" s="251">
        <v>14</v>
      </c>
      <c r="Q10" s="251">
        <v>15</v>
      </c>
      <c r="R10" s="251">
        <v>16</v>
      </c>
      <c r="S10" s="251">
        <v>17</v>
      </c>
      <c r="T10" s="251">
        <v>18</v>
      </c>
      <c r="U10" s="251">
        <v>19</v>
      </c>
      <c r="V10" s="252">
        <v>20</v>
      </c>
      <c r="W10" s="710"/>
    </row>
    <row r="11" spans="1:23" ht="18" customHeight="1">
      <c r="A11" s="1145" t="s">
        <v>82</v>
      </c>
      <c r="B11" s="121" t="s">
        <v>83</v>
      </c>
      <c r="C11" s="249"/>
      <c r="D11" s="242"/>
      <c r="E11" s="242"/>
      <c r="F11" s="242"/>
      <c r="G11" s="242"/>
      <c r="H11" s="242"/>
      <c r="I11" s="242"/>
      <c r="J11" s="242"/>
      <c r="K11" s="242"/>
      <c r="L11" s="242"/>
      <c r="M11" s="242"/>
      <c r="N11" s="242"/>
      <c r="O11" s="242"/>
      <c r="P11" s="242"/>
      <c r="Q11" s="242"/>
      <c r="R11" s="242"/>
      <c r="S11" s="242"/>
      <c r="T11" s="242"/>
      <c r="U11" s="226"/>
      <c r="V11" s="227"/>
      <c r="W11" s="710"/>
    </row>
    <row r="12" spans="1:23" ht="18" customHeight="1" thickBot="1">
      <c r="A12" s="1146"/>
      <c r="B12" s="122" t="s">
        <v>84</v>
      </c>
      <c r="C12" s="1147" t="s">
        <v>483</v>
      </c>
      <c r="D12" s="1147"/>
      <c r="E12" s="1147"/>
      <c r="F12" s="1147"/>
      <c r="G12" s="1147"/>
      <c r="H12" s="1147"/>
      <c r="I12" s="1147"/>
      <c r="J12" s="1147"/>
      <c r="K12" s="1147"/>
      <c r="L12" s="1147"/>
      <c r="M12" s="1147"/>
      <c r="N12" s="1147"/>
      <c r="O12" s="243"/>
      <c r="P12" s="243"/>
      <c r="Q12" s="243"/>
      <c r="R12" s="243"/>
      <c r="S12" s="243"/>
      <c r="T12" s="243"/>
      <c r="U12" s="182"/>
      <c r="V12" s="158"/>
      <c r="W12" s="710"/>
    </row>
    <row r="13" spans="1:32" ht="18" customHeight="1">
      <c r="A13" s="1134" t="s">
        <v>85</v>
      </c>
      <c r="B13" s="123" t="s">
        <v>83</v>
      </c>
      <c r="C13" s="249"/>
      <c r="D13" s="242"/>
      <c r="E13" s="242"/>
      <c r="F13" s="242"/>
      <c r="G13" s="242"/>
      <c r="H13" s="242"/>
      <c r="I13" s="242"/>
      <c r="J13" s="1386" t="s">
        <v>510</v>
      </c>
      <c r="K13" s="1387"/>
      <c r="L13" s="1387"/>
      <c r="M13" s="1387"/>
      <c r="N13" s="1387"/>
      <c r="O13" s="1387"/>
      <c r="P13" s="1387"/>
      <c r="Q13" s="1387"/>
      <c r="R13" s="1388"/>
      <c r="S13" s="226"/>
      <c r="T13" s="226"/>
      <c r="U13" s="245"/>
      <c r="V13" s="240"/>
      <c r="W13" s="711"/>
      <c r="X13" s="36"/>
      <c r="Y13" s="36"/>
      <c r="Z13" s="36"/>
      <c r="AC13" s="36"/>
      <c r="AD13" s="36"/>
      <c r="AE13" s="36"/>
      <c r="AF13" s="36"/>
    </row>
    <row r="14" spans="1:32" ht="18" customHeight="1" thickBot="1">
      <c r="A14" s="1167"/>
      <c r="B14" s="124" t="s">
        <v>84</v>
      </c>
      <c r="C14" s="1148" t="s">
        <v>556</v>
      </c>
      <c r="D14" s="1149"/>
      <c r="E14" s="1149"/>
      <c r="F14" s="1149"/>
      <c r="G14" s="1149"/>
      <c r="H14" s="1149"/>
      <c r="I14" s="1149"/>
      <c r="J14" s="1149"/>
      <c r="K14" s="1149"/>
      <c r="L14" s="1149"/>
      <c r="M14" s="1149"/>
      <c r="N14" s="1149"/>
      <c r="O14" s="1149"/>
      <c r="P14" s="1149"/>
      <c r="Q14" s="1150"/>
      <c r="R14" s="726"/>
      <c r="S14" s="727"/>
      <c r="T14" s="727"/>
      <c r="U14" s="727"/>
      <c r="V14" s="728"/>
      <c r="W14" s="729"/>
      <c r="X14" s="36"/>
      <c r="Y14" s="36"/>
      <c r="Z14" s="36"/>
      <c r="AC14" s="36"/>
      <c r="AD14" s="36"/>
      <c r="AE14" s="36"/>
      <c r="AF14" s="36"/>
    </row>
    <row r="15" spans="1:23" ht="18" customHeight="1">
      <c r="A15" s="1145" t="s">
        <v>86</v>
      </c>
      <c r="B15" s="121" t="s">
        <v>83</v>
      </c>
      <c r="C15" s="1151" t="s">
        <v>557</v>
      </c>
      <c r="D15" s="1152"/>
      <c r="E15" s="1152"/>
      <c r="F15" s="1152"/>
      <c r="G15" s="1153"/>
      <c r="H15" s="254"/>
      <c r="I15" s="254"/>
      <c r="J15" s="254"/>
      <c r="K15" s="254"/>
      <c r="L15" s="254"/>
      <c r="M15" s="254"/>
      <c r="N15" s="254"/>
      <c r="O15" s="254"/>
      <c r="P15" s="254"/>
      <c r="Q15" s="254"/>
      <c r="R15" s="254"/>
      <c r="S15" s="254"/>
      <c r="T15" s="254"/>
      <c r="U15" s="254"/>
      <c r="V15" s="253"/>
      <c r="W15" s="730"/>
    </row>
    <row r="16" spans="1:34" ht="18" customHeight="1" thickBot="1">
      <c r="A16" s="1146"/>
      <c r="B16" s="122" t="s">
        <v>84</v>
      </c>
      <c r="C16" s="1154" t="s">
        <v>558</v>
      </c>
      <c r="D16" s="1155"/>
      <c r="E16" s="1155"/>
      <c r="F16" s="1155"/>
      <c r="G16" s="1155"/>
      <c r="H16" s="1155"/>
      <c r="I16" s="1155"/>
      <c r="J16" s="1155"/>
      <c r="K16" s="1155"/>
      <c r="L16" s="1155"/>
      <c r="M16" s="1155"/>
      <c r="N16" s="1155"/>
      <c r="O16" s="1155"/>
      <c r="P16" s="1155"/>
      <c r="Q16" s="1156"/>
      <c r="R16" s="831"/>
      <c r="S16" s="831"/>
      <c r="T16" s="831"/>
      <c r="U16" s="831"/>
      <c r="V16" s="832"/>
      <c r="W16" s="833"/>
      <c r="X16" s="171"/>
      <c r="Y16" s="171"/>
      <c r="Z16" s="171"/>
      <c r="AA16" s="171"/>
      <c r="AB16" s="171"/>
      <c r="AC16" s="171"/>
      <c r="AD16" s="171"/>
      <c r="AE16" s="171"/>
      <c r="AF16" s="171"/>
      <c r="AG16" s="171"/>
      <c r="AH16" s="171"/>
    </row>
    <row r="17" spans="1:23" ht="33.75" customHeight="1" thickBot="1">
      <c r="A17" s="1134" t="s">
        <v>87</v>
      </c>
      <c r="B17" s="123" t="s">
        <v>83</v>
      </c>
      <c r="C17" s="750"/>
      <c r="D17" s="834"/>
      <c r="E17" s="834"/>
      <c r="F17" s="834"/>
      <c r="G17" s="834"/>
      <c r="H17" s="834"/>
      <c r="I17" s="834"/>
      <c r="J17" s="834"/>
      <c r="K17" s="1163" t="s">
        <v>554</v>
      </c>
      <c r="L17" s="1163"/>
      <c r="M17" s="1163"/>
      <c r="N17" s="1163"/>
      <c r="O17" s="1163"/>
      <c r="P17" s="1163"/>
      <c r="Q17" s="1163"/>
      <c r="R17" s="1163"/>
      <c r="S17" s="1163"/>
      <c r="T17" s="1163"/>
      <c r="U17" s="1163"/>
      <c r="V17" s="1163"/>
      <c r="W17" s="834"/>
    </row>
    <row r="18" spans="1:32" ht="24" customHeight="1" thickBot="1">
      <c r="A18" s="1167"/>
      <c r="B18" s="229" t="s">
        <v>84</v>
      </c>
      <c r="C18" s="750"/>
      <c r="D18" s="834"/>
      <c r="E18" s="834"/>
      <c r="F18" s="834"/>
      <c r="G18" s="834"/>
      <c r="H18" s="834"/>
      <c r="I18" s="834"/>
      <c r="J18" s="834"/>
      <c r="K18" s="834"/>
      <c r="L18" s="834"/>
      <c r="M18" s="834"/>
      <c r="N18" s="834"/>
      <c r="O18" s="834"/>
      <c r="P18" s="750"/>
      <c r="Q18" s="834"/>
      <c r="R18" s="834"/>
      <c r="S18" s="834"/>
      <c r="T18" s="834"/>
      <c r="U18" s="834"/>
      <c r="V18" s="834"/>
      <c r="W18" s="834"/>
      <c r="Y18" s="1139" t="s">
        <v>468</v>
      </c>
      <c r="Z18" s="1140"/>
      <c r="AA18" s="1140"/>
      <c r="AB18" s="1140"/>
      <c r="AC18" s="1140"/>
      <c r="AD18" s="1140"/>
      <c r="AE18" s="1140"/>
      <c r="AF18" s="1141"/>
    </row>
    <row r="19" spans="1:32" ht="18" customHeight="1" thickBot="1">
      <c r="A19" s="1145" t="s">
        <v>88</v>
      </c>
      <c r="B19" s="121" t="s">
        <v>83</v>
      </c>
      <c r="C19" s="712"/>
      <c r="D19" s="1157" t="s">
        <v>553</v>
      </c>
      <c r="E19" s="1158"/>
      <c r="F19" s="1158"/>
      <c r="G19" s="1158"/>
      <c r="H19" s="1158"/>
      <c r="I19" s="1158"/>
      <c r="J19" s="1158"/>
      <c r="K19" s="1158"/>
      <c r="L19" s="1158"/>
      <c r="M19" s="1158"/>
      <c r="N19" s="1158"/>
      <c r="O19" s="1158"/>
      <c r="P19" s="1158"/>
      <c r="Q19" s="1158"/>
      <c r="R19" s="1158"/>
      <c r="S19" s="1158"/>
      <c r="T19" s="1158"/>
      <c r="U19" s="1158"/>
      <c r="V19" s="1158"/>
      <c r="W19" s="1159"/>
      <c r="Y19" s="1142"/>
      <c r="Z19" s="1143"/>
      <c r="AA19" s="1143"/>
      <c r="AB19" s="1143"/>
      <c r="AC19" s="1143"/>
      <c r="AD19" s="1143"/>
      <c r="AE19" s="1143"/>
      <c r="AF19" s="1144"/>
    </row>
    <row r="20" spans="1:23" ht="15.75" customHeight="1" thickBot="1">
      <c r="A20" s="1146"/>
      <c r="B20" s="122" t="s">
        <v>84</v>
      </c>
      <c r="C20" s="712"/>
      <c r="D20" s="1160"/>
      <c r="E20" s="1161"/>
      <c r="F20" s="1161"/>
      <c r="G20" s="1161"/>
      <c r="H20" s="1161"/>
      <c r="I20" s="1161"/>
      <c r="J20" s="1161"/>
      <c r="K20" s="1161"/>
      <c r="L20" s="1161"/>
      <c r="M20" s="1161"/>
      <c r="N20" s="1161"/>
      <c r="O20" s="1161"/>
      <c r="P20" s="1161"/>
      <c r="Q20" s="1161"/>
      <c r="R20" s="1161"/>
      <c r="S20" s="1161"/>
      <c r="T20" s="1161"/>
      <c r="U20" s="1161"/>
      <c r="V20" s="1161"/>
      <c r="W20" s="1162"/>
    </row>
    <row r="21" spans="1:23" ht="21.75" customHeight="1">
      <c r="A21" s="1134" t="s">
        <v>89</v>
      </c>
      <c r="B21" s="123" t="s">
        <v>83</v>
      </c>
      <c r="C21" s="733"/>
      <c r="D21" s="732"/>
      <c r="E21" s="732"/>
      <c r="F21" s="732"/>
      <c r="G21" s="732"/>
      <c r="H21" s="835"/>
      <c r="I21" s="835"/>
      <c r="J21" s="835"/>
      <c r="K21" s="835"/>
      <c r="L21" s="835"/>
      <c r="M21" s="835"/>
      <c r="N21" s="835"/>
      <c r="O21" s="835"/>
      <c r="P21" s="835"/>
      <c r="Q21" s="835"/>
      <c r="R21" s="835"/>
      <c r="S21" s="735"/>
      <c r="T21" s="735"/>
      <c r="U21" s="735"/>
      <c r="V21" s="734"/>
      <c r="W21" s="736"/>
    </row>
    <row r="22" spans="1:23" ht="21.75" customHeight="1" thickBot="1">
      <c r="A22" s="1135"/>
      <c r="B22" s="125" t="s">
        <v>84</v>
      </c>
      <c r="C22" s="246"/>
      <c r="D22" s="724"/>
      <c r="E22" s="724"/>
      <c r="F22" s="724"/>
      <c r="G22" s="723"/>
      <c r="H22" s="712"/>
      <c r="I22" s="712"/>
      <c r="J22" s="712"/>
      <c r="K22" s="712"/>
      <c r="L22" s="712"/>
      <c r="M22" s="712"/>
      <c r="N22" s="712"/>
      <c r="O22" s="712"/>
      <c r="P22" s="712"/>
      <c r="Q22" s="712"/>
      <c r="R22" s="712"/>
      <c r="S22" s="737"/>
      <c r="T22" s="737"/>
      <c r="U22" s="737"/>
      <c r="V22" s="724"/>
      <c r="W22" s="738"/>
    </row>
    <row r="23" spans="1:22" ht="4.5" customHeight="1" thickTop="1">
      <c r="A23" s="34"/>
      <c r="B23" s="35"/>
      <c r="C23" s="231"/>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36" t="s">
        <v>141</v>
      </c>
      <c r="B24" s="1136"/>
      <c r="C24" s="1136"/>
      <c r="D24" s="1136"/>
      <c r="E24" s="1136"/>
      <c r="F24" s="1136"/>
      <c r="G24" s="1136"/>
      <c r="H24" s="1136"/>
      <c r="I24" s="1136"/>
      <c r="J24" s="1136"/>
      <c r="K24" s="1136"/>
      <c r="L24" s="1136"/>
      <c r="M24" s="1136"/>
      <c r="N24" s="1136"/>
      <c r="O24" s="1136"/>
      <c r="P24" s="1136"/>
      <c r="Q24" s="1136"/>
      <c r="R24" s="1136"/>
      <c r="S24" s="1136"/>
      <c r="T24" s="1136"/>
      <c r="U24" s="1136"/>
      <c r="V24" s="1136"/>
    </row>
    <row r="25" spans="1:22" ht="12" customHeight="1">
      <c r="A25" s="23"/>
      <c r="B25" s="37"/>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13" t="s">
        <v>474</v>
      </c>
      <c r="R26" s="1113"/>
      <c r="S26" s="1113"/>
      <c r="T26" s="1113"/>
      <c r="U26" s="1113"/>
      <c r="V26" s="1113"/>
    </row>
    <row r="27" spans="1:22" ht="15.75">
      <c r="A27" s="19"/>
      <c r="B27" s="19"/>
      <c r="C27" s="19"/>
      <c r="D27" s="19"/>
      <c r="E27" s="1137" t="s">
        <v>90</v>
      </c>
      <c r="F27" s="1137"/>
      <c r="G27" s="1137"/>
      <c r="H27" s="1137"/>
      <c r="I27" s="1137"/>
      <c r="J27" s="1137"/>
      <c r="K27" s="19"/>
      <c r="L27" s="19"/>
      <c r="M27" s="19"/>
      <c r="N27" s="19"/>
      <c r="O27" s="19"/>
      <c r="P27" s="19"/>
      <c r="Q27" s="1137" t="s">
        <v>1</v>
      </c>
      <c r="R27" s="1137"/>
      <c r="S27" s="1137"/>
      <c r="T27" s="1137"/>
      <c r="U27" s="1137"/>
      <c r="V27" s="1137"/>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ht="18" customHeight="1"/>
    <row r="30" spans="6:22" ht="15">
      <c r="F30" s="1138" t="s">
        <v>137</v>
      </c>
      <c r="G30" s="1138"/>
      <c r="H30" s="1138"/>
      <c r="I30" s="1138"/>
      <c r="Q30" s="1138" t="s">
        <v>71</v>
      </c>
      <c r="R30" s="1138"/>
      <c r="S30" s="1138"/>
      <c r="T30" s="1138"/>
      <c r="U30" s="1138"/>
      <c r="V30" s="1138"/>
    </row>
    <row r="31" spans="9:16" ht="15">
      <c r="I31" s="141"/>
      <c r="J31" s="141"/>
      <c r="K31" s="141"/>
      <c r="L31" s="141"/>
      <c r="M31" s="141"/>
      <c r="N31" s="141"/>
      <c r="O31" s="141"/>
      <c r="P31" s="141"/>
    </row>
  </sheetData>
  <sheetProtection/>
  <mergeCells count="35">
    <mergeCell ref="A1:H1"/>
    <mergeCell ref="K1:V1"/>
    <mergeCell ref="A2:H2"/>
    <mergeCell ref="K2:V2"/>
    <mergeCell ref="A4:V4"/>
    <mergeCell ref="A5:V5"/>
    <mergeCell ref="A6:V6"/>
    <mergeCell ref="A8:B8"/>
    <mergeCell ref="C8:F8"/>
    <mergeCell ref="G8:J8"/>
    <mergeCell ref="K8:O8"/>
    <mergeCell ref="P8:S8"/>
    <mergeCell ref="T8:W8"/>
    <mergeCell ref="A9:B9"/>
    <mergeCell ref="A10:B10"/>
    <mergeCell ref="A11:A12"/>
    <mergeCell ref="A13:A14"/>
    <mergeCell ref="A15:A16"/>
    <mergeCell ref="A17:A18"/>
    <mergeCell ref="Y18:AF19"/>
    <mergeCell ref="A19:A20"/>
    <mergeCell ref="C12:N12"/>
    <mergeCell ref="C14:Q14"/>
    <mergeCell ref="C15:G15"/>
    <mergeCell ref="C16:Q16"/>
    <mergeCell ref="D19:W20"/>
    <mergeCell ref="K17:V17"/>
    <mergeCell ref="J13:R13"/>
    <mergeCell ref="A21:A22"/>
    <mergeCell ref="A24:V24"/>
    <mergeCell ref="Q26:V26"/>
    <mergeCell ref="E27:J27"/>
    <mergeCell ref="Q27:V27"/>
    <mergeCell ref="F30:I30"/>
    <mergeCell ref="Q30:V30"/>
  </mergeCells>
  <printOptions/>
  <pageMargins left="0.4" right="0.4" top="0.5" bottom="0.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K31"/>
  <sheetViews>
    <sheetView zoomScale="93" zoomScaleNormal="93" zoomScalePageLayoutView="0" workbookViewId="0" topLeftCell="A8">
      <selection activeCell="C17" sqref="C17:J17"/>
    </sheetView>
  </sheetViews>
  <sheetFormatPr defaultColWidth="9.140625" defaultRowHeight="15"/>
  <cols>
    <col min="1" max="1" width="6.140625" style="0" customWidth="1"/>
    <col min="2" max="2" width="6.7109375" style="0" customWidth="1"/>
    <col min="3" max="17" width="5.421875" style="0" customWidth="1"/>
    <col min="18" max="18" width="6.140625" style="0" customWidth="1"/>
    <col min="19" max="19" width="8.57421875" style="0" customWidth="1"/>
    <col min="20" max="22" width="6.140625" style="0" customWidth="1"/>
    <col min="23" max="28" width="5.00390625" style="0" customWidth="1"/>
  </cols>
  <sheetData>
    <row r="1" spans="1:22" ht="15.75">
      <c r="A1" s="1171" t="s">
        <v>77</v>
      </c>
      <c r="B1" s="1171"/>
      <c r="C1" s="1171"/>
      <c r="D1" s="1171"/>
      <c r="E1" s="1171"/>
      <c r="F1" s="1171"/>
      <c r="G1" s="1171"/>
      <c r="H1" s="1171"/>
      <c r="I1" s="62"/>
      <c r="J1" s="62"/>
      <c r="K1" s="1137" t="s">
        <v>78</v>
      </c>
      <c r="L1" s="1137"/>
      <c r="M1" s="1137"/>
      <c r="N1" s="1137"/>
      <c r="O1" s="1137"/>
      <c r="P1" s="1137"/>
      <c r="Q1" s="1137"/>
      <c r="R1" s="1137"/>
      <c r="S1" s="1137"/>
      <c r="T1" s="1137"/>
      <c r="U1" s="1137"/>
      <c r="V1" s="1137"/>
    </row>
    <row r="2" spans="1:22" ht="15.75">
      <c r="A2" s="1172" t="s">
        <v>76</v>
      </c>
      <c r="B2" s="1172"/>
      <c r="C2" s="1172"/>
      <c r="D2" s="1172"/>
      <c r="E2" s="1172"/>
      <c r="F2" s="1172"/>
      <c r="G2" s="1172"/>
      <c r="H2" s="1172"/>
      <c r="I2" s="62"/>
      <c r="J2" s="62"/>
      <c r="K2" s="1173" t="s">
        <v>79</v>
      </c>
      <c r="L2" s="1173"/>
      <c r="M2" s="1173"/>
      <c r="N2" s="1173"/>
      <c r="O2" s="1173"/>
      <c r="P2" s="1173"/>
      <c r="Q2" s="1173"/>
      <c r="R2" s="1173"/>
      <c r="S2" s="1173"/>
      <c r="T2" s="1173"/>
      <c r="U2" s="1173"/>
      <c r="V2" s="1173"/>
    </row>
    <row r="3" spans="1:22" ht="6" customHeight="1">
      <c r="A3" s="9"/>
      <c r="B3" s="20"/>
      <c r="C3" s="9"/>
      <c r="D3" s="9"/>
      <c r="E3" s="9"/>
      <c r="F3" s="9"/>
      <c r="G3" s="9"/>
      <c r="H3" s="9"/>
      <c r="I3" s="9"/>
      <c r="J3" s="9"/>
      <c r="K3" s="9"/>
      <c r="L3" s="9"/>
      <c r="M3" s="21"/>
      <c r="N3" s="9"/>
      <c r="O3" s="9"/>
      <c r="P3" s="9"/>
      <c r="Q3" s="9"/>
      <c r="R3" s="9"/>
      <c r="S3" s="9"/>
      <c r="T3" s="9"/>
      <c r="U3" s="9"/>
      <c r="V3" s="9"/>
    </row>
    <row r="4" spans="1:22" ht="18.75">
      <c r="A4" s="1174" t="s">
        <v>475</v>
      </c>
      <c r="B4" s="1174"/>
      <c r="C4" s="1174"/>
      <c r="D4" s="1174"/>
      <c r="E4" s="1174"/>
      <c r="F4" s="1174"/>
      <c r="G4" s="1174"/>
      <c r="H4" s="1174"/>
      <c r="I4" s="1174"/>
      <c r="J4" s="1174"/>
      <c r="K4" s="1174"/>
      <c r="L4" s="1174"/>
      <c r="M4" s="1174"/>
      <c r="N4" s="1174"/>
      <c r="O4" s="1174"/>
      <c r="P4" s="1174"/>
      <c r="Q4" s="1174"/>
      <c r="R4" s="1174"/>
      <c r="S4" s="1174"/>
      <c r="T4" s="1174"/>
      <c r="U4" s="1174"/>
      <c r="V4" s="1174"/>
    </row>
    <row r="5" spans="1:22" ht="18.75" customHeight="1">
      <c r="A5" s="1174" t="s">
        <v>242</v>
      </c>
      <c r="B5" s="1174"/>
      <c r="C5" s="1174"/>
      <c r="D5" s="1174"/>
      <c r="E5" s="1174"/>
      <c r="F5" s="1174"/>
      <c r="G5" s="1174"/>
      <c r="H5" s="1174"/>
      <c r="I5" s="1174"/>
      <c r="J5" s="1174"/>
      <c r="K5" s="1174"/>
      <c r="L5" s="1174"/>
      <c r="M5" s="1174"/>
      <c r="N5" s="1174"/>
      <c r="O5" s="1174"/>
      <c r="P5" s="1174"/>
      <c r="Q5" s="1174"/>
      <c r="R5" s="1174"/>
      <c r="S5" s="1174"/>
      <c r="T5" s="1174"/>
      <c r="U5" s="1174"/>
      <c r="V5" s="1174"/>
    </row>
    <row r="6" spans="1:22" ht="15">
      <c r="A6" s="1168" t="s">
        <v>527</v>
      </c>
      <c r="B6" s="1168"/>
      <c r="C6" s="1168"/>
      <c r="D6" s="1168"/>
      <c r="E6" s="1168"/>
      <c r="F6" s="1168"/>
      <c r="G6" s="1168"/>
      <c r="H6" s="1168"/>
      <c r="I6" s="1168"/>
      <c r="J6" s="1168"/>
      <c r="K6" s="1168"/>
      <c r="L6" s="1168"/>
      <c r="M6" s="1168"/>
      <c r="N6" s="1168"/>
      <c r="O6" s="1168"/>
      <c r="P6" s="1168"/>
      <c r="Q6" s="1168"/>
      <c r="R6" s="1168"/>
      <c r="S6" s="1168"/>
      <c r="T6" s="1168"/>
      <c r="U6" s="1168"/>
      <c r="V6" s="1168"/>
    </row>
    <row r="7" spans="1:22" ht="9.75" customHeight="1">
      <c r="A7" s="9"/>
      <c r="B7" s="9"/>
      <c r="C7" s="9"/>
      <c r="D7" s="9"/>
      <c r="E7" s="9"/>
      <c r="F7" s="9"/>
      <c r="G7" s="9"/>
      <c r="H7" s="9"/>
      <c r="I7" s="9"/>
      <c r="J7" s="9"/>
      <c r="K7" s="38"/>
      <c r="L7" s="9"/>
      <c r="M7" s="9"/>
      <c r="N7" s="9"/>
      <c r="O7" s="9"/>
      <c r="P7" s="9"/>
      <c r="Q7" s="9"/>
      <c r="R7" s="9"/>
      <c r="S7" s="9"/>
      <c r="T7" s="9"/>
      <c r="U7" s="9"/>
      <c r="V7" s="9"/>
    </row>
    <row r="8" spans="1:23" ht="18" customHeight="1">
      <c r="A8" s="1165" t="s">
        <v>69</v>
      </c>
      <c r="B8" s="1165"/>
      <c r="C8" s="1114" t="s">
        <v>218</v>
      </c>
      <c r="D8" s="1114"/>
      <c r="E8" s="1114"/>
      <c r="F8" s="1114"/>
      <c r="G8" s="1114" t="s">
        <v>150</v>
      </c>
      <c r="H8" s="1114"/>
      <c r="I8" s="1114"/>
      <c r="J8" s="1114"/>
      <c r="K8" s="1114" t="s">
        <v>151</v>
      </c>
      <c r="L8" s="1114"/>
      <c r="M8" s="1114"/>
      <c r="N8" s="1114"/>
      <c r="O8" s="1114"/>
      <c r="P8" s="1114" t="s">
        <v>152</v>
      </c>
      <c r="Q8" s="1114"/>
      <c r="R8" s="1114"/>
      <c r="S8" s="1114"/>
      <c r="T8" s="1114" t="s">
        <v>306</v>
      </c>
      <c r="U8" s="1114"/>
      <c r="V8" s="1114"/>
      <c r="W8" s="1114"/>
    </row>
    <row r="9" spans="1:23" ht="22.5">
      <c r="A9" s="1165" t="s">
        <v>80</v>
      </c>
      <c r="B9" s="1165"/>
      <c r="C9" s="170" t="s">
        <v>467</v>
      </c>
      <c r="D9" s="170" t="s">
        <v>283</v>
      </c>
      <c r="E9" s="238" t="s">
        <v>284</v>
      </c>
      <c r="F9" s="175" t="s">
        <v>285</v>
      </c>
      <c r="G9" s="175" t="s">
        <v>286</v>
      </c>
      <c r="H9" s="169" t="s">
        <v>287</v>
      </c>
      <c r="I9" s="169" t="s">
        <v>288</v>
      </c>
      <c r="J9" s="169" t="s">
        <v>289</v>
      </c>
      <c r="K9" s="169" t="s">
        <v>290</v>
      </c>
      <c r="L9" s="169" t="s">
        <v>291</v>
      </c>
      <c r="M9" s="169" t="s">
        <v>292</v>
      </c>
      <c r="N9" s="169" t="s">
        <v>293</v>
      </c>
      <c r="O9" s="169" t="s">
        <v>294</v>
      </c>
      <c r="P9" s="169" t="s">
        <v>295</v>
      </c>
      <c r="Q9" s="169" t="s">
        <v>296</v>
      </c>
      <c r="R9" s="169" t="s">
        <v>297</v>
      </c>
      <c r="S9" s="169" t="s">
        <v>298</v>
      </c>
      <c r="T9" s="169" t="s">
        <v>299</v>
      </c>
      <c r="U9" s="168" t="s">
        <v>300</v>
      </c>
      <c r="V9" s="169" t="s">
        <v>301</v>
      </c>
      <c r="W9" s="169" t="s">
        <v>302</v>
      </c>
    </row>
    <row r="10" spans="1:23" ht="15">
      <c r="A10" s="1165" t="s">
        <v>81</v>
      </c>
      <c r="B10" s="1165"/>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14"/>
    </row>
    <row r="11" spans="1:37" ht="30.75" customHeight="1">
      <c r="A11" s="1165" t="s">
        <v>82</v>
      </c>
      <c r="B11" s="764" t="s">
        <v>83</v>
      </c>
      <c r="C11" s="1176" t="s">
        <v>531</v>
      </c>
      <c r="D11" s="1176"/>
      <c r="E11" s="1176"/>
      <c r="F11" s="1176"/>
      <c r="G11" s="1176"/>
      <c r="H11" s="1176"/>
      <c r="I11" s="1176"/>
      <c r="J11" s="1176"/>
      <c r="K11" s="747"/>
      <c r="L11" s="1190" t="s">
        <v>496</v>
      </c>
      <c r="M11" s="1190"/>
      <c r="N11" s="1190"/>
      <c r="O11" s="1190"/>
      <c r="P11" s="1190"/>
      <c r="Q11" s="1190"/>
      <c r="R11" s="1190"/>
      <c r="S11" s="1190"/>
      <c r="T11" s="1190"/>
      <c r="U11" s="1190"/>
      <c r="V11" s="1190"/>
      <c r="W11" s="714"/>
      <c r="AA11" s="1180" t="s">
        <v>530</v>
      </c>
      <c r="AB11" s="1180"/>
      <c r="AC11" s="1180"/>
      <c r="AD11" s="1180"/>
      <c r="AE11" s="1180"/>
      <c r="AF11" s="1180"/>
      <c r="AG11" s="1180"/>
      <c r="AH11" s="1180"/>
      <c r="AI11" s="1180"/>
      <c r="AJ11" s="1180"/>
      <c r="AK11" s="1180"/>
    </row>
    <row r="12" spans="1:37" ht="12.75" customHeight="1">
      <c r="A12" s="1165"/>
      <c r="B12" s="764" t="s">
        <v>84</v>
      </c>
      <c r="C12" s="1176"/>
      <c r="D12" s="1176"/>
      <c r="E12" s="1176"/>
      <c r="F12" s="1176"/>
      <c r="G12" s="1176"/>
      <c r="H12" s="1176"/>
      <c r="I12" s="1176"/>
      <c r="J12" s="1176"/>
      <c r="K12" s="712"/>
      <c r="L12" s="712"/>
      <c r="M12" s="712"/>
      <c r="N12" s="712"/>
      <c r="O12" s="712"/>
      <c r="P12" s="712"/>
      <c r="Q12" s="712"/>
      <c r="R12" s="712"/>
      <c r="S12" s="712"/>
      <c r="T12" s="116"/>
      <c r="U12" s="116"/>
      <c r="V12" s="116"/>
      <c r="W12" s="714"/>
      <c r="AA12" s="1180"/>
      <c r="AB12" s="1180"/>
      <c r="AC12" s="1180"/>
      <c r="AD12" s="1180"/>
      <c r="AE12" s="1180"/>
      <c r="AF12" s="1180"/>
      <c r="AG12" s="1180"/>
      <c r="AH12" s="1180"/>
      <c r="AI12" s="1180"/>
      <c r="AJ12" s="1180"/>
      <c r="AK12" s="1180"/>
    </row>
    <row r="13" spans="1:32" ht="18.75" customHeight="1">
      <c r="A13" s="1165" t="s">
        <v>85</v>
      </c>
      <c r="B13" s="764" t="s">
        <v>83</v>
      </c>
      <c r="C13" s="756"/>
      <c r="D13" s="756"/>
      <c r="E13" s="756"/>
      <c r="F13" s="756"/>
      <c r="G13" s="756"/>
      <c r="H13" s="756"/>
      <c r="I13" s="756"/>
      <c r="J13" s="756"/>
      <c r="K13" s="756"/>
      <c r="L13" s="1184" t="s">
        <v>530</v>
      </c>
      <c r="M13" s="1185"/>
      <c r="N13" s="1185"/>
      <c r="O13" s="1185"/>
      <c r="P13" s="1185"/>
      <c r="Q13" s="1185"/>
      <c r="R13" s="1185"/>
      <c r="S13" s="1185"/>
      <c r="T13" s="1185"/>
      <c r="U13" s="1185"/>
      <c r="V13" s="1185"/>
      <c r="W13" s="1186"/>
      <c r="X13" s="36"/>
      <c r="Y13" s="36"/>
      <c r="Z13" s="36"/>
      <c r="AA13" s="36"/>
      <c r="AB13" s="36"/>
      <c r="AC13" s="36"/>
      <c r="AD13" s="36"/>
      <c r="AE13" s="36"/>
      <c r="AF13" s="36"/>
    </row>
    <row r="14" spans="1:32" ht="49.5" customHeight="1">
      <c r="A14" s="1165"/>
      <c r="B14" s="764" t="s">
        <v>84</v>
      </c>
      <c r="D14" s="850"/>
      <c r="E14" s="1177" t="s">
        <v>552</v>
      </c>
      <c r="F14" s="1178"/>
      <c r="G14" s="1178"/>
      <c r="H14" s="1178"/>
      <c r="I14" s="1178"/>
      <c r="J14" s="1179"/>
      <c r="K14" s="756"/>
      <c r="L14" s="1187"/>
      <c r="M14" s="1188"/>
      <c r="N14" s="1188"/>
      <c r="O14" s="1188"/>
      <c r="P14" s="1188"/>
      <c r="Q14" s="1188"/>
      <c r="R14" s="1188"/>
      <c r="S14" s="1188"/>
      <c r="T14" s="1188"/>
      <c r="U14" s="1188"/>
      <c r="V14" s="1188"/>
      <c r="W14" s="1189"/>
      <c r="X14" s="36"/>
      <c r="Y14" s="36"/>
      <c r="Z14" s="36"/>
      <c r="AA14" s="36"/>
      <c r="AB14" s="36">
        <v>88</v>
      </c>
      <c r="AC14" s="36">
        <f>120-AB14</f>
        <v>32</v>
      </c>
      <c r="AD14" s="36"/>
      <c r="AE14" s="36"/>
      <c r="AF14" s="36"/>
    </row>
    <row r="15" spans="1:29" ht="23.25" customHeight="1">
      <c r="A15" s="1165" t="s">
        <v>86</v>
      </c>
      <c r="B15" s="764" t="s">
        <v>83</v>
      </c>
      <c r="C15" s="1175" t="s">
        <v>494</v>
      </c>
      <c r="D15" s="1175"/>
      <c r="E15" s="1175"/>
      <c r="F15" s="1175"/>
      <c r="G15" s="1175"/>
      <c r="H15" s="1175"/>
      <c r="I15" s="1175"/>
      <c r="J15" s="1175"/>
      <c r="K15" s="1175"/>
      <c r="L15" s="1175"/>
      <c r="M15" s="1175"/>
      <c r="N15" s="1175"/>
      <c r="O15" s="1175"/>
      <c r="P15" s="1175"/>
      <c r="Q15" s="1175"/>
      <c r="R15" s="717"/>
      <c r="S15" s="717"/>
      <c r="T15" s="717"/>
      <c r="U15" s="717"/>
      <c r="V15" s="717"/>
      <c r="W15" s="714"/>
      <c r="AA15">
        <f>120/8</f>
        <v>15</v>
      </c>
      <c r="AC15">
        <f>18*6</f>
        <v>108</v>
      </c>
    </row>
    <row r="16" spans="1:34" ht="43.5" customHeight="1">
      <c r="A16" s="1165"/>
      <c r="B16" s="764" t="s">
        <v>84</v>
      </c>
      <c r="C16" s="714"/>
      <c r="D16" s="714"/>
      <c r="E16" s="714"/>
      <c r="F16" s="714"/>
      <c r="G16" s="714"/>
      <c r="H16" s="714"/>
      <c r="I16" s="714"/>
      <c r="J16" s="714"/>
      <c r="K16" s="714"/>
      <c r="L16" s="1191" t="s">
        <v>530</v>
      </c>
      <c r="M16" s="1192"/>
      <c r="N16" s="1192"/>
      <c r="O16" s="1192"/>
      <c r="P16" s="1192"/>
      <c r="Q16" s="1192"/>
      <c r="R16" s="1192"/>
      <c r="S16" s="1192"/>
      <c r="T16" s="1193"/>
      <c r="U16" s="717"/>
      <c r="V16" s="717"/>
      <c r="W16" s="754"/>
      <c r="X16" s="171"/>
      <c r="Y16" s="171"/>
      <c r="Z16" s="171"/>
      <c r="AA16" s="171"/>
      <c r="AB16" s="171"/>
      <c r="AC16" s="171">
        <f>AC15/2</f>
        <v>54</v>
      </c>
      <c r="AD16" s="171">
        <f>171-18</f>
        <v>153</v>
      </c>
      <c r="AE16" s="171"/>
      <c r="AF16" s="171"/>
      <c r="AG16" s="171"/>
      <c r="AH16" s="171"/>
    </row>
    <row r="17" spans="1:29" ht="38.25" customHeight="1">
      <c r="A17" s="1165" t="s">
        <v>87</v>
      </c>
      <c r="B17" s="764" t="s">
        <v>83</v>
      </c>
      <c r="C17" s="1181" t="s">
        <v>493</v>
      </c>
      <c r="D17" s="1182"/>
      <c r="E17" s="1182"/>
      <c r="F17" s="1182"/>
      <c r="G17" s="1182"/>
      <c r="H17" s="1182"/>
      <c r="I17" s="1182"/>
      <c r="J17" s="1183"/>
      <c r="K17" s="1163" t="s">
        <v>554</v>
      </c>
      <c r="L17" s="1163"/>
      <c r="M17" s="1163"/>
      <c r="N17" s="1163"/>
      <c r="O17" s="1163"/>
      <c r="P17" s="1163"/>
      <c r="Q17" s="1163"/>
      <c r="R17" s="1163"/>
      <c r="S17" s="1163"/>
      <c r="T17" s="1163"/>
      <c r="U17" s="1163"/>
      <c r="V17" s="1163"/>
      <c r="W17" s="714"/>
      <c r="AC17">
        <v>9</v>
      </c>
    </row>
    <row r="18" spans="1:30" ht="41.25" customHeight="1">
      <c r="A18" s="1165"/>
      <c r="B18" s="716" t="s">
        <v>84</v>
      </c>
      <c r="C18" s="827"/>
      <c r="D18" s="827"/>
      <c r="E18" s="1177" t="s">
        <v>552</v>
      </c>
      <c r="F18" s="1178"/>
      <c r="G18" s="1178"/>
      <c r="H18" s="1178"/>
      <c r="I18" s="1178"/>
      <c r="J18" s="1178"/>
      <c r="K18" s="1178"/>
      <c r="L18" s="1179"/>
      <c r="M18" s="712"/>
      <c r="N18" s="712"/>
      <c r="O18" s="712"/>
      <c r="P18" s="712"/>
      <c r="Q18" s="712"/>
      <c r="R18" s="712"/>
      <c r="S18" s="721"/>
      <c r="T18" s="713"/>
      <c r="U18" s="716"/>
      <c r="V18" s="716"/>
      <c r="W18" s="714"/>
      <c r="X18" s="247"/>
      <c r="Y18" s="247"/>
      <c r="Z18" s="247"/>
      <c r="AA18" s="247"/>
      <c r="AB18" s="247"/>
      <c r="AC18" s="247">
        <v>18</v>
      </c>
      <c r="AD18" s="247"/>
    </row>
    <row r="19" spans="1:30" ht="24" customHeight="1">
      <c r="A19" s="1165" t="s">
        <v>88</v>
      </c>
      <c r="B19" s="764" t="s">
        <v>83</v>
      </c>
      <c r="C19" s="750"/>
      <c r="D19" s="1157" t="s">
        <v>553</v>
      </c>
      <c r="E19" s="1158"/>
      <c r="F19" s="1158"/>
      <c r="G19" s="1158"/>
      <c r="H19" s="1158"/>
      <c r="I19" s="1158"/>
      <c r="J19" s="1158"/>
      <c r="K19" s="1158"/>
      <c r="L19" s="1158"/>
      <c r="M19" s="1158"/>
      <c r="N19" s="1158"/>
      <c r="O19" s="1158"/>
      <c r="P19" s="1158"/>
      <c r="Q19" s="1158"/>
      <c r="R19" s="1158"/>
      <c r="S19" s="1158"/>
      <c r="T19" s="1158"/>
      <c r="U19" s="1158"/>
      <c r="V19" s="1158"/>
      <c r="W19" s="1159"/>
      <c r="X19" s="248"/>
      <c r="Y19" s="248"/>
      <c r="Z19" s="248">
        <f>150/8</f>
        <v>18.75</v>
      </c>
      <c r="AA19" s="248"/>
      <c r="AB19" s="248"/>
      <c r="AC19" s="248"/>
      <c r="AD19" s="248"/>
    </row>
    <row r="20" spans="1:30" ht="24" customHeight="1">
      <c r="A20" s="1165"/>
      <c r="B20" s="764" t="s">
        <v>84</v>
      </c>
      <c r="C20" s="103"/>
      <c r="D20" s="1160"/>
      <c r="E20" s="1161"/>
      <c r="F20" s="1161"/>
      <c r="G20" s="1161"/>
      <c r="H20" s="1161"/>
      <c r="I20" s="1161"/>
      <c r="J20" s="1161"/>
      <c r="K20" s="1161"/>
      <c r="L20" s="1161"/>
      <c r="M20" s="1161"/>
      <c r="N20" s="1161"/>
      <c r="O20" s="1161"/>
      <c r="P20" s="1161"/>
      <c r="Q20" s="1161"/>
      <c r="R20" s="1161"/>
      <c r="S20" s="1161"/>
      <c r="T20" s="1161"/>
      <c r="U20" s="1161"/>
      <c r="V20" s="1161"/>
      <c r="W20" s="1162"/>
      <c r="X20" s="248"/>
      <c r="Y20" s="248"/>
      <c r="Z20" s="248"/>
      <c r="AA20" s="248"/>
      <c r="AB20" s="248"/>
      <c r="AC20" s="248"/>
      <c r="AD20" s="248"/>
    </row>
    <row r="21" spans="1:30" ht="26.25" customHeight="1">
      <c r="A21" s="1165" t="s">
        <v>89</v>
      </c>
      <c r="B21" s="764" t="s">
        <v>83</v>
      </c>
      <c r="C21" s="713"/>
      <c r="D21" s="719"/>
      <c r="E21" s="719"/>
      <c r="F21" s="719"/>
      <c r="G21" s="719"/>
      <c r="H21" s="719"/>
      <c r="I21" s="719"/>
      <c r="J21" s="719"/>
      <c r="K21" s="719"/>
      <c r="L21" s="719"/>
      <c r="M21" s="719"/>
      <c r="N21" s="719"/>
      <c r="O21" s="719"/>
      <c r="P21" s="718"/>
      <c r="Q21" s="718"/>
      <c r="R21" s="718"/>
      <c r="S21" s="718"/>
      <c r="T21" s="721"/>
      <c r="U21" s="721"/>
      <c r="V21" s="721"/>
      <c r="W21" s="714"/>
      <c r="X21" s="247"/>
      <c r="Y21" s="247"/>
      <c r="Z21" s="247"/>
      <c r="AA21" s="247"/>
      <c r="AB21" s="247"/>
      <c r="AC21" s="247"/>
      <c r="AD21" s="247"/>
    </row>
    <row r="22" spans="1:23" ht="16.5" customHeight="1">
      <c r="A22" s="1165"/>
      <c r="B22" s="764" t="s">
        <v>84</v>
      </c>
      <c r="C22" s="722"/>
      <c r="D22" s="722"/>
      <c r="E22" s="722"/>
      <c r="F22" s="722"/>
      <c r="G22" s="722"/>
      <c r="H22" s="722"/>
      <c r="I22" s="722"/>
      <c r="J22" s="722"/>
      <c r="K22" s="722"/>
      <c r="L22" s="722"/>
      <c r="M22" s="722"/>
      <c r="N22" s="722"/>
      <c r="O22" s="722"/>
      <c r="P22" s="722"/>
      <c r="Q22" s="722"/>
      <c r="R22" s="722"/>
      <c r="S22" s="722"/>
      <c r="T22" s="722"/>
      <c r="U22" s="722"/>
      <c r="V22" s="722"/>
      <c r="W22" s="714"/>
    </row>
    <row r="23" spans="1:22" ht="4.5" customHeight="1">
      <c r="A23" s="34"/>
      <c r="B23" s="35"/>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36" t="s">
        <v>141</v>
      </c>
      <c r="B24" s="1136"/>
      <c r="C24" s="1136"/>
      <c r="D24" s="1136"/>
      <c r="E24" s="1136"/>
      <c r="F24" s="1136"/>
      <c r="G24" s="1136"/>
      <c r="H24" s="1136"/>
      <c r="I24" s="1136"/>
      <c r="J24" s="1136"/>
      <c r="K24" s="1136"/>
      <c r="L24" s="1136"/>
      <c r="M24" s="1136"/>
      <c r="N24" s="1136"/>
      <c r="O24" s="1136"/>
      <c r="P24" s="1136"/>
      <c r="Q24" s="1136"/>
      <c r="R24" s="1136"/>
      <c r="S24" s="1136"/>
      <c r="T24" s="1136"/>
      <c r="U24" s="1136"/>
      <c r="V24" s="1136"/>
    </row>
    <row r="25" spans="1:22" ht="12" customHeight="1">
      <c r="A25" s="23"/>
      <c r="B25" s="37" t="s">
        <v>549</v>
      </c>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13" t="s">
        <v>525</v>
      </c>
      <c r="R26" s="1113"/>
      <c r="S26" s="1113"/>
      <c r="T26" s="1113"/>
      <c r="U26" s="1113"/>
      <c r="V26" s="1113"/>
    </row>
    <row r="27" spans="1:22" ht="15.75">
      <c r="A27" s="19"/>
      <c r="B27" s="19"/>
      <c r="C27" s="19"/>
      <c r="D27" s="19"/>
      <c r="E27" s="1137" t="s">
        <v>90</v>
      </c>
      <c r="F27" s="1137"/>
      <c r="G27" s="1137"/>
      <c r="H27" s="1137"/>
      <c r="I27" s="1137"/>
      <c r="J27" s="1137"/>
      <c r="K27" s="19"/>
      <c r="L27" s="19"/>
      <c r="M27" s="19"/>
      <c r="N27" s="19"/>
      <c r="O27" s="19"/>
      <c r="P27" s="19"/>
      <c r="Q27" s="1137" t="s">
        <v>1</v>
      </c>
      <c r="R27" s="1137"/>
      <c r="S27" s="1137"/>
      <c r="T27" s="1137"/>
      <c r="U27" s="1137"/>
      <c r="V27" s="1137"/>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spans="11:16" ht="18" customHeight="1">
      <c r="K29" s="248"/>
      <c r="L29" s="248"/>
      <c r="M29" s="248"/>
      <c r="N29" s="248"/>
      <c r="O29" s="248"/>
      <c r="P29" s="248"/>
    </row>
    <row r="30" spans="6:22" ht="15.75" customHeight="1">
      <c r="F30" s="1138" t="s">
        <v>137</v>
      </c>
      <c r="G30" s="1138"/>
      <c r="H30" s="1138"/>
      <c r="I30" s="1138"/>
      <c r="K30" s="248"/>
      <c r="L30" s="248"/>
      <c r="M30" s="248"/>
      <c r="N30" s="248"/>
      <c r="O30" s="248"/>
      <c r="P30" s="248"/>
      <c r="Q30" s="1138" t="s">
        <v>71</v>
      </c>
      <c r="R30" s="1138"/>
      <c r="S30" s="1138"/>
      <c r="T30" s="1138"/>
      <c r="U30" s="1138"/>
      <c r="V30" s="1138"/>
    </row>
    <row r="31" spans="9:16" ht="15">
      <c r="I31" s="141"/>
      <c r="J31" s="141"/>
      <c r="K31" s="141"/>
      <c r="L31" s="141"/>
      <c r="M31" s="141"/>
      <c r="N31" s="141"/>
      <c r="O31" s="141"/>
      <c r="P31" s="141"/>
    </row>
  </sheetData>
  <sheetProtection/>
  <mergeCells count="38">
    <mergeCell ref="AA11:AK12"/>
    <mergeCell ref="C8:F8"/>
    <mergeCell ref="G8:J8"/>
    <mergeCell ref="K8:O8"/>
    <mergeCell ref="C17:J17"/>
    <mergeCell ref="L13:W14"/>
    <mergeCell ref="L11:V11"/>
    <mergeCell ref="E14:J14"/>
    <mergeCell ref="K17:V17"/>
    <mergeCell ref="L16:T16"/>
    <mergeCell ref="A9:B9"/>
    <mergeCell ref="A10:B10"/>
    <mergeCell ref="Q26:V26"/>
    <mergeCell ref="E27:J27"/>
    <mergeCell ref="Q27:V27"/>
    <mergeCell ref="A11:A12"/>
    <mergeCell ref="A13:A14"/>
    <mergeCell ref="C11:J12"/>
    <mergeCell ref="E18:L18"/>
    <mergeCell ref="D19:W20"/>
    <mergeCell ref="F30:I30"/>
    <mergeCell ref="Q30:V30"/>
    <mergeCell ref="A19:A20"/>
    <mergeCell ref="A21:A22"/>
    <mergeCell ref="A24:V24"/>
    <mergeCell ref="A15:A16"/>
    <mergeCell ref="A17:A18"/>
    <mergeCell ref="C15:Q15"/>
    <mergeCell ref="A6:V6"/>
    <mergeCell ref="A8:B8"/>
    <mergeCell ref="A1:H1"/>
    <mergeCell ref="K1:V1"/>
    <mergeCell ref="A2:H2"/>
    <mergeCell ref="K2:V2"/>
    <mergeCell ref="A4:V4"/>
    <mergeCell ref="A5:V5"/>
    <mergeCell ref="P8:S8"/>
    <mergeCell ref="T8:W8"/>
  </mergeCells>
  <printOptions/>
  <pageMargins left="0.4" right="0.4" top="0.5" bottom="0.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H31"/>
  <sheetViews>
    <sheetView zoomScalePageLayoutView="0" workbookViewId="0" topLeftCell="A10">
      <selection activeCell="L17" sqref="L17:T18"/>
    </sheetView>
  </sheetViews>
  <sheetFormatPr defaultColWidth="9.140625" defaultRowHeight="15"/>
  <cols>
    <col min="1" max="1" width="6.140625" style="0" customWidth="1"/>
    <col min="2" max="2" width="6.7109375" style="0" customWidth="1"/>
    <col min="3" max="17" width="5.421875" style="0" customWidth="1"/>
    <col min="18" max="22" width="6.140625" style="0" customWidth="1"/>
    <col min="23" max="28" width="5.00390625" style="0" customWidth="1"/>
  </cols>
  <sheetData>
    <row r="1" spans="1:22" ht="15.75">
      <c r="A1" s="1206" t="s">
        <v>77</v>
      </c>
      <c r="B1" s="1206"/>
      <c r="C1" s="1206"/>
      <c r="D1" s="1206"/>
      <c r="E1" s="1206"/>
      <c r="F1" s="1206"/>
      <c r="G1" s="1206"/>
      <c r="H1" s="1206"/>
      <c r="I1" s="1206"/>
      <c r="J1" s="18"/>
      <c r="K1" s="1137" t="s">
        <v>78</v>
      </c>
      <c r="L1" s="1137"/>
      <c r="M1" s="1137"/>
      <c r="N1" s="1137"/>
      <c r="O1" s="1137"/>
      <c r="P1" s="1137"/>
      <c r="Q1" s="1137"/>
      <c r="R1" s="1137"/>
      <c r="S1" s="1137"/>
      <c r="T1" s="1137"/>
      <c r="U1" s="1137"/>
      <c r="V1" s="1137"/>
    </row>
    <row r="2" spans="1:22" ht="15.75">
      <c r="A2" s="1172" t="s">
        <v>76</v>
      </c>
      <c r="B2" s="1172"/>
      <c r="C2" s="1172"/>
      <c r="D2" s="1172"/>
      <c r="E2" s="1172"/>
      <c r="F2" s="1172"/>
      <c r="G2" s="1172"/>
      <c r="H2" s="1172"/>
      <c r="I2" s="1172"/>
      <c r="J2" s="18"/>
      <c r="K2" s="1207" t="s">
        <v>79</v>
      </c>
      <c r="L2" s="1207"/>
      <c r="M2" s="1207"/>
      <c r="N2" s="1207"/>
      <c r="O2" s="1207"/>
      <c r="P2" s="1207"/>
      <c r="Q2" s="1207"/>
      <c r="R2" s="1207"/>
      <c r="S2" s="1207"/>
      <c r="T2" s="1207"/>
      <c r="U2" s="1207"/>
      <c r="V2" s="1207"/>
    </row>
    <row r="3" spans="1:21" ht="6" customHeight="1">
      <c r="A3" s="9"/>
      <c r="B3" s="20"/>
      <c r="C3" s="20"/>
      <c r="D3" s="9"/>
      <c r="E3" s="9"/>
      <c r="F3" s="9"/>
      <c r="G3" s="9"/>
      <c r="H3" s="9"/>
      <c r="I3" s="9"/>
      <c r="J3" s="9"/>
      <c r="K3" s="21"/>
      <c r="L3" s="9"/>
      <c r="M3" s="9"/>
      <c r="N3" s="9"/>
      <c r="O3" s="9"/>
      <c r="P3" s="9"/>
      <c r="Q3" s="9"/>
      <c r="R3" s="9"/>
      <c r="S3" s="9"/>
      <c r="T3" s="9"/>
      <c r="U3" s="9"/>
    </row>
    <row r="4" spans="1:22" ht="18.75">
      <c r="A4" s="1174" t="s">
        <v>475</v>
      </c>
      <c r="B4" s="1174"/>
      <c r="C4" s="1174"/>
      <c r="D4" s="1174"/>
      <c r="E4" s="1174"/>
      <c r="F4" s="1174"/>
      <c r="G4" s="1174"/>
      <c r="H4" s="1174"/>
      <c r="I4" s="1174"/>
      <c r="J4" s="1174"/>
      <c r="K4" s="1174"/>
      <c r="L4" s="1174"/>
      <c r="M4" s="1174"/>
      <c r="N4" s="1174"/>
      <c r="O4" s="1174"/>
      <c r="P4" s="1174"/>
      <c r="Q4" s="1174"/>
      <c r="R4" s="1174"/>
      <c r="S4" s="1174"/>
      <c r="T4" s="1174"/>
      <c r="U4" s="1174"/>
      <c r="V4" s="1174"/>
    </row>
    <row r="5" spans="1:22" ht="21.75" customHeight="1">
      <c r="A5" s="1174" t="s">
        <v>154</v>
      </c>
      <c r="B5" s="1174"/>
      <c r="C5" s="1174"/>
      <c r="D5" s="1174"/>
      <c r="E5" s="1174"/>
      <c r="F5" s="1174"/>
      <c r="G5" s="1174"/>
      <c r="H5" s="1174"/>
      <c r="I5" s="1174"/>
      <c r="J5" s="1174"/>
      <c r="K5" s="1174"/>
      <c r="L5" s="1174"/>
      <c r="M5" s="1174"/>
      <c r="N5" s="1174"/>
      <c r="O5" s="1174"/>
      <c r="P5" s="1174"/>
      <c r="Q5" s="1174"/>
      <c r="R5" s="1174"/>
      <c r="S5" s="1174"/>
      <c r="T5" s="1174"/>
      <c r="U5" s="1174"/>
      <c r="V5" s="1174"/>
    </row>
    <row r="6" spans="1:22" ht="16.5">
      <c r="A6" s="1197" t="s">
        <v>520</v>
      </c>
      <c r="B6" s="1197"/>
      <c r="C6" s="1197"/>
      <c r="D6" s="1197"/>
      <c r="E6" s="1197"/>
      <c r="F6" s="1197"/>
      <c r="G6" s="1197"/>
      <c r="H6" s="1197"/>
      <c r="I6" s="1197"/>
      <c r="J6" s="1197"/>
      <c r="K6" s="1197"/>
      <c r="L6" s="1197"/>
      <c r="M6" s="1197"/>
      <c r="N6" s="1197"/>
      <c r="O6" s="1197"/>
      <c r="P6" s="1197"/>
      <c r="Q6" s="1197"/>
      <c r="R6" s="1197"/>
      <c r="S6" s="1197"/>
      <c r="T6" s="1197"/>
      <c r="U6" s="1197"/>
      <c r="V6" s="1197"/>
    </row>
    <row r="7" spans="1:21" ht="9.75" customHeight="1" thickBot="1">
      <c r="A7" s="9"/>
      <c r="B7" s="9"/>
      <c r="C7" s="9"/>
      <c r="D7" s="9"/>
      <c r="E7" s="9"/>
      <c r="F7" s="9"/>
      <c r="G7" s="9"/>
      <c r="H7" s="9"/>
      <c r="I7" s="38"/>
      <c r="J7" s="9"/>
      <c r="K7" s="9"/>
      <c r="L7" s="9"/>
      <c r="M7" s="9"/>
      <c r="N7" s="9"/>
      <c r="O7" s="9"/>
      <c r="P7" s="9"/>
      <c r="Q7" s="9"/>
      <c r="R7" s="9"/>
      <c r="S7" s="9"/>
      <c r="T7" s="9"/>
      <c r="U7" s="9"/>
    </row>
    <row r="8" spans="1:23" ht="25.5" customHeight="1" thickTop="1">
      <c r="A8" s="1169" t="s">
        <v>69</v>
      </c>
      <c r="B8" s="1199"/>
      <c r="C8" s="1115" t="s">
        <v>218</v>
      </c>
      <c r="D8" s="1116"/>
      <c r="E8" s="1116"/>
      <c r="F8" s="1117"/>
      <c r="G8" s="1115" t="s">
        <v>150</v>
      </c>
      <c r="H8" s="1116"/>
      <c r="I8" s="1116"/>
      <c r="J8" s="1117"/>
      <c r="K8" s="1114" t="s">
        <v>151</v>
      </c>
      <c r="L8" s="1114"/>
      <c r="M8" s="1114"/>
      <c r="N8" s="1114"/>
      <c r="O8" s="1114"/>
      <c r="P8" s="1114" t="s">
        <v>152</v>
      </c>
      <c r="Q8" s="1114"/>
      <c r="R8" s="1114"/>
      <c r="S8" s="1114"/>
      <c r="T8" s="1114" t="s">
        <v>306</v>
      </c>
      <c r="U8" s="1114"/>
      <c r="V8" s="1114"/>
      <c r="W8" s="1114"/>
    </row>
    <row r="9" spans="1:23" ht="22.5">
      <c r="A9" s="1164" t="s">
        <v>80</v>
      </c>
      <c r="B9" s="1198"/>
      <c r="C9" s="170" t="s">
        <v>467</v>
      </c>
      <c r="D9" s="170" t="s">
        <v>283</v>
      </c>
      <c r="E9" s="238" t="s">
        <v>284</v>
      </c>
      <c r="F9" s="175" t="s">
        <v>285</v>
      </c>
      <c r="G9" s="175" t="s">
        <v>286</v>
      </c>
      <c r="H9" s="169" t="s">
        <v>287</v>
      </c>
      <c r="I9" s="169" t="s">
        <v>288</v>
      </c>
      <c r="J9" s="169" t="s">
        <v>289</v>
      </c>
      <c r="K9" s="169" t="s">
        <v>290</v>
      </c>
      <c r="L9" s="169" t="s">
        <v>291</v>
      </c>
      <c r="M9" s="169" t="s">
        <v>292</v>
      </c>
      <c r="N9" s="169" t="s">
        <v>293</v>
      </c>
      <c r="O9" s="169" t="s">
        <v>294</v>
      </c>
      <c r="P9" s="169" t="s">
        <v>295</v>
      </c>
      <c r="Q9" s="169" t="s">
        <v>296</v>
      </c>
      <c r="R9" s="169" t="s">
        <v>297</v>
      </c>
      <c r="S9" s="169" t="s">
        <v>298</v>
      </c>
      <c r="T9" s="169" t="s">
        <v>299</v>
      </c>
      <c r="U9" s="168" t="s">
        <v>300</v>
      </c>
      <c r="V9" s="169" t="s">
        <v>301</v>
      </c>
      <c r="W9" s="181" t="s">
        <v>302</v>
      </c>
    </row>
    <row r="10" spans="1:23" ht="15.75" thickBot="1">
      <c r="A10" s="1167" t="s">
        <v>81</v>
      </c>
      <c r="B10" s="1194"/>
      <c r="C10" s="148">
        <v>1</v>
      </c>
      <c r="D10" s="148">
        <v>2</v>
      </c>
      <c r="E10" s="148">
        <v>3</v>
      </c>
      <c r="F10" s="148">
        <v>4</v>
      </c>
      <c r="G10" s="148">
        <v>5</v>
      </c>
      <c r="H10" s="148">
        <v>6</v>
      </c>
      <c r="I10" s="148">
        <v>7</v>
      </c>
      <c r="J10" s="148">
        <v>8</v>
      </c>
      <c r="K10" s="148">
        <v>9</v>
      </c>
      <c r="L10" s="148">
        <v>10</v>
      </c>
      <c r="M10" s="148">
        <v>11</v>
      </c>
      <c r="N10" s="148">
        <v>12</v>
      </c>
      <c r="O10" s="148">
        <v>13</v>
      </c>
      <c r="P10" s="148">
        <v>14</v>
      </c>
      <c r="Q10" s="148">
        <v>15</v>
      </c>
      <c r="R10" s="148">
        <v>16</v>
      </c>
      <c r="S10" s="148">
        <v>17</v>
      </c>
      <c r="T10" s="148">
        <v>18</v>
      </c>
      <c r="U10" s="148">
        <v>19</v>
      </c>
      <c r="V10" s="755">
        <v>20</v>
      </c>
      <c r="W10" s="714">
        <v>21</v>
      </c>
    </row>
    <row r="11" spans="1:23" ht="20.25" customHeight="1">
      <c r="A11" s="1145" t="s">
        <v>82</v>
      </c>
      <c r="B11" s="121" t="s">
        <v>83</v>
      </c>
      <c r="C11" s="1200" t="s">
        <v>484</v>
      </c>
      <c r="D11" s="1200"/>
      <c r="E11" s="1200"/>
      <c r="F11" s="1200"/>
      <c r="G11" s="1200"/>
      <c r="H11" s="1200"/>
      <c r="I11" s="1200"/>
      <c r="J11" s="1200"/>
      <c r="K11" s="1200"/>
      <c r="L11" s="1203" t="s">
        <v>485</v>
      </c>
      <c r="M11" s="1203"/>
      <c r="N11" s="1203"/>
      <c r="O11" s="1203"/>
      <c r="P11" s="1203"/>
      <c r="Q11" s="1203"/>
      <c r="R11" s="1203"/>
      <c r="S11" s="1203"/>
      <c r="T11" s="1203"/>
      <c r="U11" s="746"/>
      <c r="V11" s="748"/>
      <c r="W11" s="714"/>
    </row>
    <row r="12" spans="1:23" ht="27" customHeight="1" thickBot="1">
      <c r="A12" s="1146"/>
      <c r="B12" s="122" t="s">
        <v>84</v>
      </c>
      <c r="C12" s="1195" t="s">
        <v>486</v>
      </c>
      <c r="D12" s="1195"/>
      <c r="E12" s="1195"/>
      <c r="F12" s="1195"/>
      <c r="G12" s="1195"/>
      <c r="H12" s="1195"/>
      <c r="I12" s="1195"/>
      <c r="J12" s="1195"/>
      <c r="K12" s="1195"/>
      <c r="L12" s="1195"/>
      <c r="M12" s="1195"/>
      <c r="N12" s="1195"/>
      <c r="O12" s="1195"/>
      <c r="P12" s="1196" t="s">
        <v>487</v>
      </c>
      <c r="Q12" s="1196"/>
      <c r="R12" s="1196"/>
      <c r="S12" s="1196"/>
      <c r="T12" s="1196"/>
      <c r="U12" s="1196"/>
      <c r="V12" s="1196"/>
      <c r="W12" s="714"/>
    </row>
    <row r="13" spans="1:32" ht="31.5" customHeight="1">
      <c r="A13" s="1134" t="s">
        <v>85</v>
      </c>
      <c r="B13" s="123" t="s">
        <v>83</v>
      </c>
      <c r="C13" s="1201" t="s">
        <v>488</v>
      </c>
      <c r="D13" s="1201"/>
      <c r="E13" s="1201"/>
      <c r="F13" s="1201"/>
      <c r="G13" s="1201"/>
      <c r="H13" s="1201"/>
      <c r="I13" s="1201"/>
      <c r="J13" s="1201"/>
      <c r="K13" s="1201"/>
      <c r="L13" s="1201"/>
      <c r="M13" s="1201"/>
      <c r="N13" s="747"/>
      <c r="O13" s="747"/>
      <c r="P13" s="749"/>
      <c r="Q13" s="746"/>
      <c r="R13" s="746"/>
      <c r="S13" s="746"/>
      <c r="T13" s="746"/>
      <c r="U13" s="746"/>
      <c r="V13" s="746"/>
      <c r="W13" s="716"/>
      <c r="X13" s="36"/>
      <c r="Y13" s="36"/>
      <c r="Z13" s="36"/>
      <c r="AA13" s="36"/>
      <c r="AB13" s="36"/>
      <c r="AC13" s="36"/>
      <c r="AD13" s="36"/>
      <c r="AE13" s="36"/>
      <c r="AF13" s="36"/>
    </row>
    <row r="14" spans="1:32" ht="17.25" customHeight="1" thickBot="1">
      <c r="A14" s="1167"/>
      <c r="B14" s="124" t="s">
        <v>84</v>
      </c>
      <c r="C14" s="714"/>
      <c r="D14" s="714"/>
      <c r="E14" s="714"/>
      <c r="F14" s="714"/>
      <c r="G14" s="714"/>
      <c r="H14" s="714"/>
      <c r="I14" s="714"/>
      <c r="J14" s="714"/>
      <c r="K14" s="714"/>
      <c r="L14" s="714"/>
      <c r="M14" s="714"/>
      <c r="N14" s="714"/>
      <c r="O14" s="714"/>
      <c r="P14" s="714"/>
      <c r="Q14" s="714"/>
      <c r="R14" s="714"/>
      <c r="S14" s="714"/>
      <c r="T14" s="714"/>
      <c r="U14" s="714"/>
      <c r="V14" s="714"/>
      <c r="W14" s="716"/>
      <c r="X14" s="36"/>
      <c r="Y14" s="36"/>
      <c r="Z14" s="36"/>
      <c r="AA14" s="36"/>
      <c r="AB14" s="36"/>
      <c r="AC14" s="36"/>
      <c r="AD14" s="36"/>
      <c r="AE14" s="36"/>
      <c r="AF14" s="36"/>
    </row>
    <row r="15" spans="1:23" ht="24" customHeight="1">
      <c r="A15" s="1145" t="s">
        <v>86</v>
      </c>
      <c r="B15" s="121" t="s">
        <v>83</v>
      </c>
      <c r="C15" s="1202" t="s">
        <v>489</v>
      </c>
      <c r="D15" s="1202"/>
      <c r="E15" s="1202"/>
      <c r="F15" s="1202"/>
      <c r="G15" s="1202"/>
      <c r="H15" s="1202"/>
      <c r="I15" s="1202"/>
      <c r="J15" s="1202"/>
      <c r="K15" s="1202"/>
      <c r="L15" s="1202"/>
      <c r="M15" s="1202"/>
      <c r="N15" s="1202"/>
      <c r="O15" s="1202"/>
      <c r="P15" s="1202"/>
      <c r="Q15" s="1202"/>
      <c r="R15" s="1202"/>
      <c r="S15" s="1202"/>
      <c r="T15" s="1202"/>
      <c r="U15" s="1202"/>
      <c r="V15" s="1202"/>
      <c r="W15" s="714"/>
    </row>
    <row r="16" spans="1:34" ht="24.75" customHeight="1" thickBot="1">
      <c r="A16" s="1146"/>
      <c r="B16" s="122" t="s">
        <v>84</v>
      </c>
      <c r="C16" s="1196" t="s">
        <v>487</v>
      </c>
      <c r="D16" s="1196"/>
      <c r="E16" s="1196"/>
      <c r="F16" s="1196"/>
      <c r="G16" s="1196"/>
      <c r="H16" s="1196"/>
      <c r="I16" s="1196"/>
      <c r="J16" s="1196"/>
      <c r="K16" s="1196"/>
      <c r="L16" s="1196"/>
      <c r="M16" s="1196"/>
      <c r="N16" s="1196"/>
      <c r="O16" s="1196"/>
      <c r="P16" s="1196"/>
      <c r="Q16" s="1196"/>
      <c r="R16" s="1196"/>
      <c r="S16" s="1196"/>
      <c r="T16" s="1196"/>
      <c r="U16" s="1196"/>
      <c r="V16" s="1196"/>
      <c r="W16" s="754"/>
      <c r="X16" s="171"/>
      <c r="Y16" s="171"/>
      <c r="Z16" s="171"/>
      <c r="AA16" s="171"/>
      <c r="AB16" s="171"/>
      <c r="AC16" s="171"/>
      <c r="AD16" s="171"/>
      <c r="AE16" s="171"/>
      <c r="AF16" s="171"/>
      <c r="AG16" s="171"/>
      <c r="AH16" s="171"/>
    </row>
    <row r="17" spans="1:23" ht="20.25" customHeight="1">
      <c r="A17" s="1134" t="s">
        <v>87</v>
      </c>
      <c r="B17" s="123" t="s">
        <v>83</v>
      </c>
      <c r="C17" s="1204" t="s">
        <v>491</v>
      </c>
      <c r="D17" s="1204"/>
      <c r="E17" s="1204"/>
      <c r="F17" s="1204"/>
      <c r="G17" s="1204"/>
      <c r="H17" s="1204"/>
      <c r="I17" s="1204"/>
      <c r="J17" s="1204"/>
      <c r="K17" s="749"/>
      <c r="L17" s="1163" t="s">
        <v>490</v>
      </c>
      <c r="M17" s="1163"/>
      <c r="N17" s="1163"/>
      <c r="O17" s="1163"/>
      <c r="P17" s="1163"/>
      <c r="Q17" s="1163"/>
      <c r="R17" s="1163"/>
      <c r="S17" s="1163"/>
      <c r="T17" s="1163"/>
      <c r="U17" s="746"/>
      <c r="V17" s="748"/>
      <c r="W17" s="714"/>
    </row>
    <row r="18" spans="1:23" ht="24" customHeight="1" thickBot="1">
      <c r="A18" s="1167"/>
      <c r="B18" s="124" t="s">
        <v>84</v>
      </c>
      <c r="C18" s="1204"/>
      <c r="D18" s="1204"/>
      <c r="E18" s="1204"/>
      <c r="F18" s="1204"/>
      <c r="G18" s="1204"/>
      <c r="H18" s="1204"/>
      <c r="I18" s="1204"/>
      <c r="J18" s="1204"/>
      <c r="K18" s="749"/>
      <c r="L18" s="1163"/>
      <c r="M18" s="1163"/>
      <c r="N18" s="1163"/>
      <c r="O18" s="1163"/>
      <c r="P18" s="1163"/>
      <c r="Q18" s="1163"/>
      <c r="R18" s="1163"/>
      <c r="S18" s="1163"/>
      <c r="T18" s="1163"/>
      <c r="U18" s="746"/>
      <c r="V18" s="746"/>
      <c r="W18" s="714"/>
    </row>
    <row r="19" spans="1:23" ht="20.25" customHeight="1">
      <c r="A19" s="1145" t="s">
        <v>88</v>
      </c>
      <c r="B19" s="121" t="s">
        <v>83</v>
      </c>
      <c r="C19" s="1205" t="s">
        <v>492</v>
      </c>
      <c r="D19" s="1205"/>
      <c r="E19" s="1205"/>
      <c r="F19" s="1205"/>
      <c r="G19" s="1205"/>
      <c r="H19" s="1205"/>
      <c r="I19" s="1205"/>
      <c r="J19" s="1205"/>
      <c r="K19" s="1205"/>
      <c r="L19" s="1205"/>
      <c r="M19" s="1205"/>
      <c r="N19" s="746"/>
      <c r="O19" s="746"/>
      <c r="P19" s="746"/>
      <c r="Q19" s="746"/>
      <c r="R19" s="746"/>
      <c r="S19" s="746"/>
      <c r="T19" s="746"/>
      <c r="U19" s="746"/>
      <c r="V19" s="715"/>
      <c r="W19" s="714"/>
    </row>
    <row r="20" spans="1:23" ht="20.25" customHeight="1" thickBot="1">
      <c r="A20" s="1146"/>
      <c r="B20" s="122" t="s">
        <v>84</v>
      </c>
      <c r="C20" s="1205"/>
      <c r="D20" s="1205"/>
      <c r="E20" s="1205"/>
      <c r="F20" s="1205"/>
      <c r="G20" s="1205"/>
      <c r="H20" s="1205"/>
      <c r="I20" s="1205"/>
      <c r="J20" s="1205"/>
      <c r="K20" s="1205"/>
      <c r="L20" s="1205"/>
      <c r="M20" s="1205"/>
      <c r="N20" s="746"/>
      <c r="O20" s="746"/>
      <c r="P20" s="746"/>
      <c r="Q20" s="746"/>
      <c r="R20" s="746"/>
      <c r="S20" s="746"/>
      <c r="T20" s="746"/>
      <c r="U20" s="746"/>
      <c r="V20" s="720"/>
      <c r="W20" s="714"/>
    </row>
    <row r="21" spans="1:23" ht="14.25" customHeight="1">
      <c r="A21" s="1134" t="s">
        <v>89</v>
      </c>
      <c r="B21" s="123" t="s">
        <v>83</v>
      </c>
      <c r="C21" s="749"/>
      <c r="D21" s="749"/>
      <c r="E21" s="749"/>
      <c r="F21" s="749"/>
      <c r="G21" s="749"/>
      <c r="H21" s="749"/>
      <c r="I21" s="749"/>
      <c r="J21" s="749"/>
      <c r="K21" s="749"/>
      <c r="L21" s="749"/>
      <c r="M21" s="749"/>
      <c r="N21" s="749"/>
      <c r="O21" s="751"/>
      <c r="P21" s="751"/>
      <c r="Q21" s="751"/>
      <c r="R21" s="751"/>
      <c r="S21" s="752"/>
      <c r="T21" s="753"/>
      <c r="U21" s="753"/>
      <c r="V21" s="754"/>
      <c r="W21" s="714"/>
    </row>
    <row r="22" spans="1:23" ht="14.25" customHeight="1" thickBot="1">
      <c r="A22" s="1135"/>
      <c r="B22" s="125" t="s">
        <v>84</v>
      </c>
      <c r="C22" s="716"/>
      <c r="D22" s="722"/>
      <c r="E22" s="722"/>
      <c r="F22" s="722"/>
      <c r="G22" s="722"/>
      <c r="H22" s="722"/>
      <c r="I22" s="722"/>
      <c r="J22" s="722"/>
      <c r="K22" s="722"/>
      <c r="L22" s="722"/>
      <c r="M22" s="722"/>
      <c r="N22" s="722"/>
      <c r="O22" s="722"/>
      <c r="P22" s="722"/>
      <c r="Q22" s="722"/>
      <c r="R22" s="722"/>
      <c r="S22" s="722"/>
      <c r="T22" s="753"/>
      <c r="U22" s="753"/>
      <c r="V22" s="722"/>
      <c r="W22" s="714"/>
    </row>
    <row r="23" spans="1:18" ht="4.5" customHeight="1" thickTop="1">
      <c r="A23" s="34"/>
      <c r="B23" s="35"/>
      <c r="C23" s="35"/>
      <c r="D23" s="127"/>
      <c r="E23" s="127"/>
      <c r="F23" s="127"/>
      <c r="G23" s="127"/>
      <c r="H23" s="127"/>
      <c r="I23" s="127"/>
      <c r="J23" s="127"/>
      <c r="K23" s="127"/>
      <c r="L23" s="127"/>
      <c r="M23" s="127"/>
      <c r="N23" s="127"/>
      <c r="O23" s="127"/>
      <c r="P23" s="127"/>
      <c r="Q23" s="127"/>
      <c r="R23" s="36"/>
    </row>
    <row r="24" spans="1:22" ht="30.75" customHeight="1">
      <c r="A24" s="23"/>
      <c r="B24" s="1136" t="s">
        <v>141</v>
      </c>
      <c r="C24" s="1136"/>
      <c r="D24" s="1136"/>
      <c r="E24" s="1136"/>
      <c r="F24" s="1136"/>
      <c r="G24" s="1136"/>
      <c r="H24" s="1136"/>
      <c r="I24" s="1136"/>
      <c r="J24" s="1136"/>
      <c r="K24" s="1136"/>
      <c r="L24" s="1136"/>
      <c r="M24" s="1136"/>
      <c r="N24" s="1136"/>
      <c r="O24" s="1136"/>
      <c r="P24" s="1136"/>
      <c r="Q24" s="1136"/>
      <c r="R24" s="1136"/>
      <c r="S24" s="1136"/>
      <c r="T24" s="1136"/>
      <c r="U24" s="1136"/>
      <c r="V24" s="172"/>
    </row>
    <row r="25" spans="1:18" ht="14.25" customHeight="1">
      <c r="A25" s="23"/>
      <c r="B25" s="37" t="s">
        <v>522</v>
      </c>
      <c r="C25" s="37"/>
      <c r="D25" s="126"/>
      <c r="E25" s="126"/>
      <c r="F25" s="126"/>
      <c r="G25" s="126"/>
      <c r="H25" s="126"/>
      <c r="I25" s="126"/>
      <c r="J25" s="126"/>
      <c r="K25" s="126"/>
      <c r="L25" s="126"/>
      <c r="M25" s="126"/>
      <c r="N25" s="126"/>
      <c r="O25" s="126"/>
      <c r="P25" s="126"/>
      <c r="Q25" s="126"/>
      <c r="R25" s="126"/>
    </row>
    <row r="26" spans="1:22" ht="12" customHeight="1">
      <c r="A26" s="24"/>
      <c r="B26" s="37"/>
      <c r="C26" s="37"/>
      <c r="D26" s="24"/>
      <c r="E26" s="24"/>
      <c r="F26" s="25"/>
      <c r="G26" s="25"/>
      <c r="H26" s="25"/>
      <c r="I26" s="25"/>
      <c r="J26" s="25"/>
      <c r="K26" s="25"/>
      <c r="L26" s="25"/>
      <c r="P26" s="1113" t="s">
        <v>521</v>
      </c>
      <c r="Q26" s="1113"/>
      <c r="R26" s="1113"/>
      <c r="S26" s="1113"/>
      <c r="T26" s="1113"/>
      <c r="U26" s="1113"/>
      <c r="V26" s="60"/>
    </row>
    <row r="27" spans="1:22" ht="15.75">
      <c r="A27" s="19"/>
      <c r="B27" s="19" t="s">
        <v>207</v>
      </c>
      <c r="C27" s="19"/>
      <c r="D27" s="19"/>
      <c r="E27" s="19"/>
      <c r="F27" s="1137" t="s">
        <v>90</v>
      </c>
      <c r="G27" s="1137"/>
      <c r="H27" s="1137"/>
      <c r="I27" s="1137"/>
      <c r="J27" s="19"/>
      <c r="K27" s="19"/>
      <c r="L27" s="19"/>
      <c r="P27" s="1137" t="s">
        <v>76</v>
      </c>
      <c r="Q27" s="1137"/>
      <c r="R27" s="1137"/>
      <c r="S27" s="1137"/>
      <c r="T27" s="1137"/>
      <c r="U27" s="1137"/>
      <c r="V27" s="173"/>
    </row>
    <row r="28" ht="18" customHeight="1"/>
    <row r="29" ht="18" customHeight="1"/>
    <row r="30" spans="6:22" ht="15">
      <c r="F30" s="1138" t="s">
        <v>137</v>
      </c>
      <c r="G30" s="1138"/>
      <c r="H30" s="1138"/>
      <c r="I30" s="1138"/>
      <c r="P30" s="1138" t="s">
        <v>71</v>
      </c>
      <c r="Q30" s="1138"/>
      <c r="R30" s="1138"/>
      <c r="S30" s="1138"/>
      <c r="T30" s="1138"/>
      <c r="U30" s="1138"/>
      <c r="V30" s="174"/>
    </row>
    <row r="31" spans="9:16" ht="15">
      <c r="I31" s="141"/>
      <c r="J31" s="141"/>
      <c r="K31" s="141"/>
      <c r="L31" s="141"/>
      <c r="M31" s="141"/>
      <c r="N31" s="141"/>
      <c r="O31" s="141"/>
      <c r="P31" s="141"/>
    </row>
  </sheetData>
  <sheetProtection/>
  <mergeCells count="37">
    <mergeCell ref="C17:J18"/>
    <mergeCell ref="C19:M20"/>
    <mergeCell ref="L17:T18"/>
    <mergeCell ref="T8:W8"/>
    <mergeCell ref="A19:A20"/>
    <mergeCell ref="A1:I1"/>
    <mergeCell ref="K1:V1"/>
    <mergeCell ref="A2:I2"/>
    <mergeCell ref="K2:V2"/>
    <mergeCell ref="A4:V4"/>
    <mergeCell ref="A15:A16"/>
    <mergeCell ref="A11:A12"/>
    <mergeCell ref="A9:B9"/>
    <mergeCell ref="A8:B8"/>
    <mergeCell ref="C8:F8"/>
    <mergeCell ref="C11:K11"/>
    <mergeCell ref="C16:V16"/>
    <mergeCell ref="C13:M13"/>
    <mergeCell ref="C15:V15"/>
    <mergeCell ref="L11:T11"/>
    <mergeCell ref="C12:O12"/>
    <mergeCell ref="P12:V12"/>
    <mergeCell ref="A5:V5"/>
    <mergeCell ref="P8:S8"/>
    <mergeCell ref="A6:V6"/>
    <mergeCell ref="G8:J8"/>
    <mergeCell ref="K8:O8"/>
    <mergeCell ref="A21:A22"/>
    <mergeCell ref="F27:I27"/>
    <mergeCell ref="P30:U30"/>
    <mergeCell ref="B24:U24"/>
    <mergeCell ref="A10:B10"/>
    <mergeCell ref="A13:A14"/>
    <mergeCell ref="A17:A18"/>
    <mergeCell ref="P26:U26"/>
    <mergeCell ref="F30:I30"/>
    <mergeCell ref="P27:U27"/>
  </mergeCells>
  <printOptions/>
  <pageMargins left="0.4" right="0.4" top="0.5" bottom="0.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J31"/>
  <sheetViews>
    <sheetView zoomScale="85" zoomScaleNormal="85" zoomScalePageLayoutView="0" workbookViewId="0" topLeftCell="A4">
      <selection activeCell="M18" sqref="M18:V18"/>
    </sheetView>
  </sheetViews>
  <sheetFormatPr defaultColWidth="9.140625" defaultRowHeight="15"/>
  <cols>
    <col min="1" max="1" width="6.140625" style="765" customWidth="1"/>
    <col min="2" max="4" width="6.7109375" style="765" customWidth="1"/>
    <col min="5" max="19" width="5.421875" style="765" customWidth="1"/>
    <col min="20" max="24" width="6.140625" style="765" customWidth="1"/>
    <col min="25" max="30" width="5.00390625" style="765" customWidth="1"/>
    <col min="31" max="16384" width="9.140625" style="765" customWidth="1"/>
  </cols>
  <sheetData>
    <row r="1" spans="1:24" ht="15.75">
      <c r="A1" s="1171" t="s">
        <v>77</v>
      </c>
      <c r="B1" s="1171"/>
      <c r="C1" s="1171"/>
      <c r="D1" s="1171"/>
      <c r="E1" s="1171"/>
      <c r="F1" s="1171"/>
      <c r="G1" s="1171"/>
      <c r="H1" s="1171"/>
      <c r="I1" s="1171"/>
      <c r="J1" s="1171"/>
      <c r="K1" s="62"/>
      <c r="L1" s="62"/>
      <c r="M1" s="1137" t="s">
        <v>78</v>
      </c>
      <c r="N1" s="1137"/>
      <c r="O1" s="1137"/>
      <c r="P1" s="1137"/>
      <c r="Q1" s="1137"/>
      <c r="R1" s="1137"/>
      <c r="S1" s="1137"/>
      <c r="T1" s="1137"/>
      <c r="U1" s="1137"/>
      <c r="V1" s="1137"/>
      <c r="W1" s="1137"/>
      <c r="X1" s="1137"/>
    </row>
    <row r="2" spans="1:24" ht="15.75">
      <c r="A2" s="1172" t="s">
        <v>76</v>
      </c>
      <c r="B2" s="1172"/>
      <c r="C2" s="1172"/>
      <c r="D2" s="1172"/>
      <c r="E2" s="1172"/>
      <c r="F2" s="1172"/>
      <c r="G2" s="1172"/>
      <c r="H2" s="1172"/>
      <c r="I2" s="1172"/>
      <c r="J2" s="1172"/>
      <c r="K2" s="62"/>
      <c r="L2" s="62"/>
      <c r="M2" s="1173" t="s">
        <v>79</v>
      </c>
      <c r="N2" s="1173"/>
      <c r="O2" s="1173"/>
      <c r="P2" s="1173"/>
      <c r="Q2" s="1173"/>
      <c r="R2" s="1173"/>
      <c r="S2" s="1173"/>
      <c r="T2" s="1173"/>
      <c r="U2" s="1173"/>
      <c r="V2" s="1173"/>
      <c r="W2" s="1173"/>
      <c r="X2" s="1173"/>
    </row>
    <row r="3" spans="1:24" ht="6" customHeight="1">
      <c r="A3" s="9"/>
      <c r="B3" s="20"/>
      <c r="C3" s="20"/>
      <c r="D3" s="20"/>
      <c r="E3" s="9"/>
      <c r="F3" s="9"/>
      <c r="G3" s="9"/>
      <c r="H3" s="9"/>
      <c r="I3" s="9"/>
      <c r="J3" s="9"/>
      <c r="K3" s="9"/>
      <c r="L3" s="9"/>
      <c r="M3" s="9"/>
      <c r="N3" s="9"/>
      <c r="O3" s="21"/>
      <c r="P3" s="9"/>
      <c r="Q3" s="9"/>
      <c r="R3" s="9"/>
      <c r="S3" s="9"/>
      <c r="T3" s="9"/>
      <c r="U3" s="9"/>
      <c r="V3" s="9"/>
      <c r="W3" s="9"/>
      <c r="X3" s="9"/>
    </row>
    <row r="4" spans="1:24" ht="18.75">
      <c r="A4" s="1174" t="s">
        <v>475</v>
      </c>
      <c r="B4" s="1174"/>
      <c r="C4" s="1174"/>
      <c r="D4" s="1174"/>
      <c r="E4" s="1174"/>
      <c r="F4" s="1174"/>
      <c r="G4" s="1174"/>
      <c r="H4" s="1174"/>
      <c r="I4" s="1174"/>
      <c r="J4" s="1174"/>
      <c r="K4" s="1174"/>
      <c r="L4" s="1174"/>
      <c r="M4" s="1174"/>
      <c r="N4" s="1174"/>
      <c r="O4" s="1174"/>
      <c r="P4" s="1174"/>
      <c r="Q4" s="1174"/>
      <c r="R4" s="1174"/>
      <c r="S4" s="1174"/>
      <c r="T4" s="1174"/>
      <c r="U4" s="1174"/>
      <c r="V4" s="1174"/>
      <c r="W4" s="1174"/>
      <c r="X4" s="1174"/>
    </row>
    <row r="5" spans="1:24" ht="18.75" customHeight="1">
      <c r="A5" s="1174" t="s">
        <v>523</v>
      </c>
      <c r="B5" s="1174"/>
      <c r="C5" s="1174"/>
      <c r="D5" s="1174"/>
      <c r="E5" s="1174"/>
      <c r="F5" s="1174"/>
      <c r="G5" s="1174"/>
      <c r="H5" s="1174"/>
      <c r="I5" s="1174"/>
      <c r="J5" s="1174"/>
      <c r="K5" s="1174"/>
      <c r="L5" s="1174"/>
      <c r="M5" s="1174"/>
      <c r="N5" s="1174"/>
      <c r="O5" s="1174"/>
      <c r="P5" s="1174"/>
      <c r="Q5" s="1174"/>
      <c r="R5" s="1174"/>
      <c r="S5" s="1174"/>
      <c r="T5" s="1174"/>
      <c r="U5" s="1174"/>
      <c r="V5" s="1174"/>
      <c r="W5" s="1174"/>
      <c r="X5" s="1174"/>
    </row>
    <row r="6" spans="1:24" ht="15">
      <c r="A6" s="1168" t="s">
        <v>520</v>
      </c>
      <c r="B6" s="1168"/>
      <c r="C6" s="1168"/>
      <c r="D6" s="1168"/>
      <c r="E6" s="1168"/>
      <c r="F6" s="1168"/>
      <c r="G6" s="1168"/>
      <c r="H6" s="1168"/>
      <c r="I6" s="1168"/>
      <c r="J6" s="1168"/>
      <c r="K6" s="1168"/>
      <c r="L6" s="1168"/>
      <c r="M6" s="1168"/>
      <c r="N6" s="1168"/>
      <c r="O6" s="1168"/>
      <c r="P6" s="1168"/>
      <c r="Q6" s="1168"/>
      <c r="R6" s="1168"/>
      <c r="S6" s="1168"/>
      <c r="T6" s="1168"/>
      <c r="U6" s="1168"/>
      <c r="V6" s="1168"/>
      <c r="W6" s="1168"/>
      <c r="X6" s="1168"/>
    </row>
    <row r="7" spans="1:24" ht="17.25" customHeight="1" thickBot="1">
      <c r="A7" s="9"/>
      <c r="B7" s="9"/>
      <c r="C7" s="9"/>
      <c r="D7" s="9"/>
      <c r="E7" s="9"/>
      <c r="F7" s="9"/>
      <c r="G7" s="9"/>
      <c r="H7" s="9"/>
      <c r="I7" s="9"/>
      <c r="J7" s="9"/>
      <c r="K7" s="9"/>
      <c r="L7" s="9"/>
      <c r="M7" s="38"/>
      <c r="N7" s="9"/>
      <c r="O7" s="9"/>
      <c r="P7" s="9"/>
      <c r="Q7" s="9"/>
      <c r="R7" s="9"/>
      <c r="S7" s="9"/>
      <c r="T7" s="9"/>
      <c r="U7" s="9"/>
      <c r="V7" s="9"/>
      <c r="W7" s="9"/>
      <c r="X7" s="9"/>
    </row>
    <row r="8" spans="1:25" ht="20.25" customHeight="1" thickTop="1">
      <c r="A8" s="1169" t="s">
        <v>69</v>
      </c>
      <c r="B8" s="1170"/>
      <c r="C8" s="1165" t="s">
        <v>541</v>
      </c>
      <c r="D8" s="1165"/>
      <c r="E8" s="1115" t="s">
        <v>218</v>
      </c>
      <c r="F8" s="1116"/>
      <c r="G8" s="1116"/>
      <c r="H8" s="1117"/>
      <c r="I8" s="1115" t="s">
        <v>150</v>
      </c>
      <c r="J8" s="1116"/>
      <c r="K8" s="1116"/>
      <c r="L8" s="1117"/>
      <c r="M8" s="1114" t="s">
        <v>151</v>
      </c>
      <c r="N8" s="1114"/>
      <c r="O8" s="1114"/>
      <c r="P8" s="1114"/>
      <c r="Q8" s="1114"/>
      <c r="R8" s="1114" t="s">
        <v>152</v>
      </c>
      <c r="S8" s="1114"/>
      <c r="T8" s="1114"/>
      <c r="U8" s="1114"/>
      <c r="V8" s="1114" t="s">
        <v>306</v>
      </c>
      <c r="W8" s="1114"/>
      <c r="X8" s="1114"/>
      <c r="Y8" s="1114"/>
    </row>
    <row r="9" spans="1:25" ht="22.5">
      <c r="A9" s="1164" t="s">
        <v>80</v>
      </c>
      <c r="B9" s="1165"/>
      <c r="C9" s="170" t="s">
        <v>542</v>
      </c>
      <c r="D9" s="170" t="s">
        <v>543</v>
      </c>
      <c r="E9" s="170" t="s">
        <v>467</v>
      </c>
      <c r="F9" s="170" t="s">
        <v>283</v>
      </c>
      <c r="G9" s="238" t="s">
        <v>284</v>
      </c>
      <c r="H9" s="175" t="s">
        <v>285</v>
      </c>
      <c r="I9" s="175" t="s">
        <v>286</v>
      </c>
      <c r="J9" s="169" t="s">
        <v>287</v>
      </c>
      <c r="K9" s="169" t="s">
        <v>288</v>
      </c>
      <c r="L9" s="169" t="s">
        <v>289</v>
      </c>
      <c r="M9" s="169" t="s">
        <v>290</v>
      </c>
      <c r="N9" s="169" t="s">
        <v>291</v>
      </c>
      <c r="O9" s="169" t="s">
        <v>292</v>
      </c>
      <c r="P9" s="169" t="s">
        <v>293</v>
      </c>
      <c r="Q9" s="169" t="s">
        <v>294</v>
      </c>
      <c r="R9" s="169" t="s">
        <v>295</v>
      </c>
      <c r="S9" s="169" t="s">
        <v>296</v>
      </c>
      <c r="T9" s="169" t="s">
        <v>297</v>
      </c>
      <c r="U9" s="169" t="s">
        <v>298</v>
      </c>
      <c r="V9" s="169" t="s">
        <v>299</v>
      </c>
      <c r="W9" s="168" t="s">
        <v>300</v>
      </c>
      <c r="X9" s="169" t="s">
        <v>301</v>
      </c>
      <c r="Y9" s="181" t="s">
        <v>302</v>
      </c>
    </row>
    <row r="10" spans="1:25" ht="15">
      <c r="A10" s="1164" t="s">
        <v>81</v>
      </c>
      <c r="B10" s="1165"/>
      <c r="C10" s="824"/>
      <c r="D10" s="824"/>
      <c r="E10" s="761">
        <v>1</v>
      </c>
      <c r="F10" s="761">
        <v>2</v>
      </c>
      <c r="G10" s="761">
        <v>3</v>
      </c>
      <c r="H10" s="761">
        <v>4</v>
      </c>
      <c r="I10" s="761">
        <v>5</v>
      </c>
      <c r="J10" s="761">
        <v>6</v>
      </c>
      <c r="K10" s="761">
        <v>7</v>
      </c>
      <c r="L10" s="761">
        <v>8</v>
      </c>
      <c r="M10" s="761">
        <v>9</v>
      </c>
      <c r="N10" s="761">
        <v>10</v>
      </c>
      <c r="O10" s="761">
        <v>11</v>
      </c>
      <c r="P10" s="761">
        <v>12</v>
      </c>
      <c r="Q10" s="761">
        <v>13</v>
      </c>
      <c r="R10" s="761">
        <v>14</v>
      </c>
      <c r="S10" s="761">
        <v>15</v>
      </c>
      <c r="T10" s="761">
        <v>16</v>
      </c>
      <c r="U10" s="761">
        <v>17</v>
      </c>
      <c r="V10" s="761">
        <v>18</v>
      </c>
      <c r="W10" s="761">
        <v>19</v>
      </c>
      <c r="X10" s="761">
        <v>20</v>
      </c>
      <c r="Y10" s="766"/>
    </row>
    <row r="11" spans="1:25" ht="40.5" customHeight="1">
      <c r="A11" s="1164" t="s">
        <v>82</v>
      </c>
      <c r="B11" s="764" t="s">
        <v>83</v>
      </c>
      <c r="C11" s="1225" t="s">
        <v>540</v>
      </c>
      <c r="D11" s="1226"/>
      <c r="E11" s="1215" t="s">
        <v>516</v>
      </c>
      <c r="F11" s="1216"/>
      <c r="G11" s="1216"/>
      <c r="H11" s="1216"/>
      <c r="I11" s="1216"/>
      <c r="J11" s="1216"/>
      <c r="K11" s="1216"/>
      <c r="L11" s="1216"/>
      <c r="M11" s="1216"/>
      <c r="N11" s="1217"/>
      <c r="O11" s="1229" t="s">
        <v>516</v>
      </c>
      <c r="P11" s="1229"/>
      <c r="Q11" s="1229"/>
      <c r="R11" s="1229"/>
      <c r="S11" s="1229"/>
      <c r="T11" s="1229"/>
      <c r="U11" s="1229"/>
      <c r="V11" s="1229"/>
      <c r="W11" s="1229"/>
      <c r="X11" s="1229"/>
      <c r="Y11" s="1229"/>
    </row>
    <row r="12" spans="1:25" ht="30.75" customHeight="1">
      <c r="A12" s="1164"/>
      <c r="B12" s="764" t="s">
        <v>84</v>
      </c>
      <c r="C12" s="852"/>
      <c r="D12" s="852"/>
      <c r="E12" s="1218"/>
      <c r="F12" s="1219"/>
      <c r="G12" s="1219"/>
      <c r="H12" s="1219"/>
      <c r="I12" s="1219"/>
      <c r="J12" s="1219"/>
      <c r="K12" s="1219"/>
      <c r="L12" s="1219"/>
      <c r="M12" s="1219"/>
      <c r="N12" s="1220"/>
      <c r="O12" s="712"/>
      <c r="P12" s="712"/>
      <c r="Q12" s="712"/>
      <c r="R12" s="712"/>
      <c r="S12" s="712"/>
      <c r="T12" s="712"/>
      <c r="U12" s="712"/>
      <c r="V12" s="712"/>
      <c r="W12" s="853"/>
      <c r="X12" s="853"/>
      <c r="Y12" s="766"/>
    </row>
    <row r="13" spans="1:36" ht="45" customHeight="1">
      <c r="A13" s="1164" t="s">
        <v>85</v>
      </c>
      <c r="B13" s="764" t="s">
        <v>83</v>
      </c>
      <c r="C13" s="1213" t="s">
        <v>544</v>
      </c>
      <c r="D13" s="1214"/>
      <c r="E13" s="1209" t="s">
        <v>512</v>
      </c>
      <c r="F13" s="1209"/>
      <c r="G13" s="1209"/>
      <c r="H13" s="1209"/>
      <c r="I13" s="1209"/>
      <c r="J13" s="1209"/>
      <c r="K13" s="1209"/>
      <c r="L13" s="1386" t="s">
        <v>510</v>
      </c>
      <c r="M13" s="1387"/>
      <c r="N13" s="1387"/>
      <c r="O13" s="1387"/>
      <c r="P13" s="1387"/>
      <c r="Q13" s="1387"/>
      <c r="R13" s="1387"/>
      <c r="S13" s="1387"/>
      <c r="T13" s="1388"/>
      <c r="U13" s="738"/>
      <c r="V13" s="738"/>
      <c r="W13" s="738"/>
      <c r="X13" s="738"/>
      <c r="Y13" s="854"/>
      <c r="Z13" s="36"/>
      <c r="AA13" s="36"/>
      <c r="AB13" s="36"/>
      <c r="AC13" s="1380" t="s">
        <v>514</v>
      </c>
      <c r="AD13" s="1381"/>
      <c r="AE13" s="1381"/>
      <c r="AF13" s="1381"/>
      <c r="AG13" s="1381"/>
      <c r="AH13" s="1381"/>
      <c r="AI13" s="1381"/>
      <c r="AJ13" s="1382"/>
    </row>
    <row r="14" spans="1:36" ht="32.25" customHeight="1">
      <c r="A14" s="1164"/>
      <c r="B14" s="764" t="s">
        <v>84</v>
      </c>
      <c r="C14" s="855"/>
      <c r="D14" s="855"/>
      <c r="E14" s="1223" t="s">
        <v>511</v>
      </c>
      <c r="F14" s="1224"/>
      <c r="G14" s="1224"/>
      <c r="H14" s="1224"/>
      <c r="I14" s="1224"/>
      <c r="J14" s="1224"/>
      <c r="K14" s="1224"/>
      <c r="L14" s="1224"/>
      <c r="M14" s="1224"/>
      <c r="N14" s="1224"/>
      <c r="O14" s="1224"/>
      <c r="P14" s="1230"/>
      <c r="Q14" s="738"/>
      <c r="R14" s="738"/>
      <c r="S14" s="738"/>
      <c r="T14" s="738"/>
      <c r="U14" s="738"/>
      <c r="V14" s="738"/>
      <c r="W14" s="738"/>
      <c r="X14" s="738"/>
      <c r="Y14" s="854"/>
      <c r="Z14" s="36"/>
      <c r="AA14" s="36"/>
      <c r="AB14" s="36"/>
      <c r="AC14" s="1383"/>
      <c r="AD14" s="1384"/>
      <c r="AE14" s="1384"/>
      <c r="AF14" s="1384"/>
      <c r="AG14" s="1384"/>
      <c r="AH14" s="1384"/>
      <c r="AI14" s="1384"/>
      <c r="AJ14" s="1385"/>
    </row>
    <row r="15" spans="1:31" ht="29.25" customHeight="1">
      <c r="A15" s="1164" t="s">
        <v>86</v>
      </c>
      <c r="B15" s="764" t="s">
        <v>83</v>
      </c>
      <c r="C15" s="1227" t="s">
        <v>512</v>
      </c>
      <c r="D15" s="1228"/>
      <c r="E15" s="712"/>
      <c r="F15" s="712"/>
      <c r="G15" s="712"/>
      <c r="H15" s="712"/>
      <c r="I15" s="712"/>
      <c r="J15" s="712"/>
      <c r="K15" s="712"/>
      <c r="L15" s="1389" t="s">
        <v>515</v>
      </c>
      <c r="M15" s="1390"/>
      <c r="N15" s="1390"/>
      <c r="O15" s="1390"/>
      <c r="P15" s="1390"/>
      <c r="Q15" s="1390"/>
      <c r="R15" s="1390"/>
      <c r="S15" s="1390"/>
      <c r="T15" s="1390"/>
      <c r="U15" s="1390"/>
      <c r="V15" s="1390"/>
      <c r="W15" s="1391"/>
      <c r="X15" s="712"/>
      <c r="Y15" s="766"/>
      <c r="AE15" s="765">
        <f>69*700</f>
        <v>48300</v>
      </c>
    </row>
    <row r="16" spans="1:36" ht="22.5" customHeight="1">
      <c r="A16" s="1164"/>
      <c r="B16" s="764" t="s">
        <v>84</v>
      </c>
      <c r="C16" s="852"/>
      <c r="D16" s="852"/>
      <c r="E16" s="712"/>
      <c r="F16" s="712"/>
      <c r="G16" s="712"/>
      <c r="H16" s="712"/>
      <c r="I16" s="712"/>
      <c r="J16" s="712"/>
      <c r="K16" s="712"/>
      <c r="L16" s="712"/>
      <c r="M16" s="712"/>
      <c r="N16" s="712"/>
      <c r="O16" s="712"/>
      <c r="P16" s="712"/>
      <c r="Q16" s="712"/>
      <c r="R16" s="712"/>
      <c r="S16" s="712"/>
      <c r="T16" s="767"/>
      <c r="U16" s="767"/>
      <c r="V16" s="767"/>
      <c r="W16" s="712"/>
      <c r="X16" s="712"/>
      <c r="Y16" s="768"/>
      <c r="Z16" s="769"/>
      <c r="AA16" s="769"/>
      <c r="AB16" s="769"/>
      <c r="AC16" s="769"/>
      <c r="AD16" s="769"/>
      <c r="AE16" s="769"/>
      <c r="AF16" s="769"/>
      <c r="AG16" s="769"/>
      <c r="AH16" s="769"/>
      <c r="AI16" s="769"/>
      <c r="AJ16" s="769"/>
    </row>
    <row r="17" spans="1:25" ht="20.25" customHeight="1">
      <c r="A17" s="1164" t="s">
        <v>87</v>
      </c>
      <c r="B17" s="764" t="s">
        <v>83</v>
      </c>
      <c r="C17" s="855"/>
      <c r="D17" s="855"/>
      <c r="E17" s="1231" t="s">
        <v>540</v>
      </c>
      <c r="F17" s="1232"/>
      <c r="G17" s="1232"/>
      <c r="H17" s="1232"/>
      <c r="I17" s="1232"/>
      <c r="J17" s="1232"/>
      <c r="K17" s="1232"/>
      <c r="L17" s="1232"/>
      <c r="M17" s="1232"/>
      <c r="N17" s="1232"/>
      <c r="O17" s="1232"/>
      <c r="P17" s="1232"/>
      <c r="Q17" s="1232"/>
      <c r="R17" s="1233"/>
      <c r="S17" s="1210" t="s">
        <v>534</v>
      </c>
      <c r="T17" s="1211"/>
      <c r="U17" s="1211"/>
      <c r="V17" s="1211"/>
      <c r="W17" s="1212"/>
      <c r="X17" s="738"/>
      <c r="Y17" s="766"/>
    </row>
    <row r="18" spans="1:32" ht="57" customHeight="1">
      <c r="A18" s="1164"/>
      <c r="B18" s="716" t="s">
        <v>84</v>
      </c>
      <c r="C18" s="856"/>
      <c r="D18" s="856"/>
      <c r="E18" s="1213" t="s">
        <v>535</v>
      </c>
      <c r="F18" s="1214"/>
      <c r="G18" s="1214"/>
      <c r="H18" s="1214"/>
      <c r="I18" s="1214"/>
      <c r="J18" s="1214"/>
      <c r="K18" s="1214"/>
      <c r="L18" s="712"/>
      <c r="M18" s="1227" t="s">
        <v>512</v>
      </c>
      <c r="N18" s="1397"/>
      <c r="O18" s="1397"/>
      <c r="P18" s="1228"/>
      <c r="Q18" s="1223" t="s">
        <v>511</v>
      </c>
      <c r="R18" s="1224"/>
      <c r="S18" s="1224"/>
      <c r="T18" s="1224"/>
      <c r="U18" s="1224"/>
      <c r="V18" s="1230"/>
      <c r="W18" s="712"/>
      <c r="X18" s="712"/>
      <c r="Y18" s="766"/>
      <c r="AC18" s="765">
        <f>75/4</f>
        <v>18.75</v>
      </c>
      <c r="AF18" s="765">
        <f>13*4</f>
        <v>52</v>
      </c>
    </row>
    <row r="19" spans="1:25" ht="33.75" customHeight="1">
      <c r="A19" s="1164" t="s">
        <v>88</v>
      </c>
      <c r="B19" s="764" t="s">
        <v>83</v>
      </c>
      <c r="C19" s="1221" t="s">
        <v>511</v>
      </c>
      <c r="D19" s="1222"/>
      <c r="E19" s="857"/>
      <c r="F19" s="857"/>
      <c r="G19" s="857"/>
      <c r="H19" s="857"/>
      <c r="I19" s="857"/>
      <c r="J19" s="767"/>
      <c r="K19" s="767"/>
      <c r="L19" s="767"/>
      <c r="M19" s="767"/>
      <c r="N19" s="738"/>
      <c r="O19" s="738"/>
      <c r="P19" s="738"/>
      <c r="Q19" s="738"/>
      <c r="R19" s="738"/>
      <c r="S19" s="738"/>
      <c r="T19" s="738"/>
      <c r="U19" s="738"/>
      <c r="V19" s="738"/>
      <c r="W19" s="857"/>
      <c r="X19" s="740"/>
      <c r="Y19" s="766"/>
    </row>
    <row r="20" spans="1:25" ht="25.5" customHeight="1">
      <c r="A20" s="1164"/>
      <c r="B20" s="764" t="s">
        <v>84</v>
      </c>
      <c r="C20" s="764"/>
      <c r="D20" s="764"/>
      <c r="E20" s="763"/>
      <c r="F20" s="763"/>
      <c r="G20" s="763"/>
      <c r="H20" s="763"/>
      <c r="I20" s="763"/>
      <c r="J20" s="763"/>
      <c r="K20" s="763"/>
      <c r="L20" s="1392" t="s">
        <v>515</v>
      </c>
      <c r="M20" s="1393"/>
      <c r="N20" s="1393"/>
      <c r="O20" s="1393"/>
      <c r="P20" s="1393"/>
      <c r="Q20" s="1393"/>
      <c r="R20" s="1393"/>
      <c r="S20" s="1393"/>
      <c r="T20" s="1393"/>
      <c r="U20" s="1393"/>
      <c r="V20" s="1394"/>
      <c r="W20" s="759"/>
      <c r="X20" s="719"/>
      <c r="Y20" s="766"/>
    </row>
    <row r="21" spans="1:25" ht="26.25" customHeight="1">
      <c r="A21" s="1164" t="s">
        <v>89</v>
      </c>
      <c r="B21" s="764" t="s">
        <v>83</v>
      </c>
      <c r="C21" s="764"/>
      <c r="D21" s="764"/>
      <c r="E21" s="713"/>
      <c r="F21" s="719"/>
      <c r="G21" s="719"/>
      <c r="H21" s="719"/>
      <c r="I21" s="719"/>
      <c r="J21" s="719"/>
      <c r="K21" s="719"/>
      <c r="L21" s="719"/>
      <c r="M21" s="719"/>
      <c r="N21" s="719"/>
      <c r="O21" s="719"/>
      <c r="P21" s="719"/>
      <c r="Q21" s="719"/>
      <c r="R21" s="770"/>
      <c r="S21" s="770"/>
      <c r="T21" s="770"/>
      <c r="U21" s="770"/>
      <c r="V21" s="721"/>
      <c r="W21" s="721"/>
      <c r="X21" s="721"/>
      <c r="Y21" s="766"/>
    </row>
    <row r="22" spans="1:25" ht="16.5" customHeight="1" thickBot="1">
      <c r="A22" s="1135"/>
      <c r="B22" s="230" t="s">
        <v>84</v>
      </c>
      <c r="C22" s="230"/>
      <c r="D22" s="230"/>
      <c r="E22" s="143"/>
      <c r="F22" s="143"/>
      <c r="G22" s="143"/>
      <c r="H22" s="143"/>
      <c r="I22" s="143"/>
      <c r="J22" s="143"/>
      <c r="K22" s="143"/>
      <c r="L22" s="143"/>
      <c r="M22" s="143"/>
      <c r="N22" s="143"/>
      <c r="O22" s="143"/>
      <c r="P22" s="143"/>
      <c r="Q22" s="143"/>
      <c r="R22" s="143"/>
      <c r="S22" s="143"/>
      <c r="T22" s="143"/>
      <c r="U22" s="143"/>
      <c r="V22" s="143"/>
      <c r="W22" s="143"/>
      <c r="X22" s="143"/>
      <c r="Y22" s="771"/>
    </row>
    <row r="23" spans="1:24" ht="4.5" customHeight="1" thickTop="1">
      <c r="A23" s="34"/>
      <c r="B23" s="35"/>
      <c r="C23" s="35"/>
      <c r="D23" s="35"/>
      <c r="E23" s="127"/>
      <c r="F23" s="127"/>
      <c r="G23" s="127"/>
      <c r="H23" s="127"/>
      <c r="I23" s="127"/>
      <c r="J23" s="127"/>
      <c r="K23" s="127"/>
      <c r="L23" s="127"/>
      <c r="M23" s="127"/>
      <c r="N23" s="127"/>
      <c r="O23" s="127"/>
      <c r="P23" s="127"/>
      <c r="Q23" s="127"/>
      <c r="R23" s="127"/>
      <c r="S23" s="127"/>
      <c r="T23" s="127"/>
      <c r="U23" s="127"/>
      <c r="V23" s="127"/>
      <c r="W23" s="127"/>
      <c r="X23" s="127"/>
    </row>
    <row r="24" spans="1:24" ht="30.75" customHeight="1">
      <c r="A24" s="1136" t="s">
        <v>141</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row>
    <row r="25" spans="1:24" ht="12" customHeight="1">
      <c r="A25" s="23"/>
      <c r="B25" s="37" t="s">
        <v>524</v>
      </c>
      <c r="C25" s="37"/>
      <c r="D25" s="37"/>
      <c r="E25" s="126"/>
      <c r="F25" s="126"/>
      <c r="G25" s="126"/>
      <c r="H25" s="126"/>
      <c r="I25" s="126"/>
      <c r="J25" s="126"/>
      <c r="K25" s="126"/>
      <c r="L25" s="126"/>
      <c r="M25" s="126"/>
      <c r="N25" s="126"/>
      <c r="O25" s="126"/>
      <c r="P25" s="126"/>
      <c r="Q25" s="126"/>
      <c r="R25" s="126"/>
      <c r="S25" s="126"/>
      <c r="T25" s="126"/>
      <c r="U25" s="126"/>
      <c r="V25" s="126"/>
      <c r="W25" s="126"/>
      <c r="X25" s="126"/>
    </row>
    <row r="26" spans="1:24" ht="12" customHeight="1">
      <c r="A26" s="24"/>
      <c r="B26" s="37"/>
      <c r="C26" s="37"/>
      <c r="D26" s="37"/>
      <c r="E26" s="24"/>
      <c r="F26" s="24"/>
      <c r="G26" s="24"/>
      <c r="H26" s="24"/>
      <c r="I26" s="24"/>
      <c r="J26" s="24"/>
      <c r="K26" s="24"/>
      <c r="L26" s="24"/>
      <c r="M26" s="25"/>
      <c r="N26" s="25"/>
      <c r="O26" s="25"/>
      <c r="P26" s="25"/>
      <c r="Q26" s="25"/>
      <c r="R26" s="25"/>
      <c r="S26" s="60" t="s">
        <v>525</v>
      </c>
      <c r="T26" s="60"/>
      <c r="U26" s="60"/>
      <c r="V26" s="60"/>
      <c r="W26" s="60"/>
      <c r="X26" s="60"/>
    </row>
    <row r="27" spans="1:24" ht="15.75">
      <c r="A27" s="19"/>
      <c r="B27" s="19"/>
      <c r="C27" s="19"/>
      <c r="D27" s="19"/>
      <c r="E27" s="19"/>
      <c r="F27" s="19"/>
      <c r="G27" s="1137" t="s">
        <v>90</v>
      </c>
      <c r="H27" s="1137"/>
      <c r="I27" s="1137"/>
      <c r="J27" s="1137"/>
      <c r="K27" s="1137"/>
      <c r="L27" s="1137"/>
      <c r="M27" s="19"/>
      <c r="N27" s="19"/>
      <c r="O27" s="19"/>
      <c r="P27" s="19"/>
      <c r="Q27" s="19"/>
      <c r="R27" s="19"/>
      <c r="S27" s="1137" t="s">
        <v>1</v>
      </c>
      <c r="T27" s="1137"/>
      <c r="U27" s="1137"/>
      <c r="V27" s="1137"/>
      <c r="W27" s="1137"/>
      <c r="X27" s="1137"/>
    </row>
    <row r="28" spans="1:24" ht="15.75">
      <c r="A28" s="19"/>
      <c r="B28" s="19"/>
      <c r="C28" s="19"/>
      <c r="D28" s="19"/>
      <c r="E28" s="19"/>
      <c r="F28" s="19"/>
      <c r="G28" s="142"/>
      <c r="H28" s="142"/>
      <c r="I28" s="142"/>
      <c r="J28" s="142"/>
      <c r="K28" s="142"/>
      <c r="L28" s="142"/>
      <c r="M28" s="19"/>
      <c r="N28" s="19"/>
      <c r="O28" s="19"/>
      <c r="P28" s="19"/>
      <c r="Q28" s="19"/>
      <c r="R28" s="19"/>
      <c r="S28" s="142"/>
      <c r="T28" s="142"/>
      <c r="U28" s="142"/>
      <c r="V28" s="142"/>
      <c r="W28" s="142"/>
      <c r="X28" s="142"/>
    </row>
    <row r="29" ht="18" customHeight="1"/>
    <row r="30" spans="8:24" ht="15">
      <c r="H30" s="1138" t="s">
        <v>137</v>
      </c>
      <c r="I30" s="1138"/>
      <c r="J30" s="1138"/>
      <c r="K30" s="1138"/>
      <c r="S30" s="1138" t="s">
        <v>71</v>
      </c>
      <c r="T30" s="1138"/>
      <c r="U30" s="1138"/>
      <c r="V30" s="1138"/>
      <c r="W30" s="1138"/>
      <c r="X30" s="1138"/>
    </row>
    <row r="31" spans="11:18" ht="15">
      <c r="K31" s="141"/>
      <c r="L31" s="141"/>
      <c r="M31" s="141"/>
      <c r="N31" s="141"/>
      <c r="O31" s="141"/>
      <c r="P31" s="141"/>
      <c r="Q31" s="141"/>
      <c r="R31" s="141"/>
    </row>
  </sheetData>
  <sheetProtection/>
  <mergeCells count="43">
    <mergeCell ref="L20:V20"/>
    <mergeCell ref="L15:W15"/>
    <mergeCell ref="Q18:V18"/>
    <mergeCell ref="M18:P18"/>
    <mergeCell ref="C19:D19"/>
    <mergeCell ref="C13:D13"/>
    <mergeCell ref="C11:D11"/>
    <mergeCell ref="C15:D15"/>
    <mergeCell ref="O11:Y11"/>
    <mergeCell ref="E14:P14"/>
    <mergeCell ref="E17:R17"/>
    <mergeCell ref="E13:K13"/>
    <mergeCell ref="C8:D8"/>
    <mergeCell ref="V8:Y8"/>
    <mergeCell ref="E18:K18"/>
    <mergeCell ref="I8:L8"/>
    <mergeCell ref="M8:Q8"/>
    <mergeCell ref="R8:U8"/>
    <mergeCell ref="E11:N12"/>
    <mergeCell ref="L13:T13"/>
    <mergeCell ref="A11:A12"/>
    <mergeCell ref="S17:W17"/>
    <mergeCell ref="H30:K30"/>
    <mergeCell ref="S30:X30"/>
    <mergeCell ref="A19:A20"/>
    <mergeCell ref="A21:A22"/>
    <mergeCell ref="A15:A16"/>
    <mergeCell ref="A17:A18"/>
    <mergeCell ref="A13:A14"/>
    <mergeCell ref="A24:X24"/>
    <mergeCell ref="G27:L27"/>
    <mergeCell ref="S27:X27"/>
    <mergeCell ref="A6:X6"/>
    <mergeCell ref="A8:B8"/>
    <mergeCell ref="E8:H8"/>
    <mergeCell ref="A9:B9"/>
    <mergeCell ref="A10:B10"/>
    <mergeCell ref="A1:J1"/>
    <mergeCell ref="M1:X1"/>
    <mergeCell ref="A2:J2"/>
    <mergeCell ref="M2:X2"/>
    <mergeCell ref="A4:X4"/>
    <mergeCell ref="A5:X5"/>
  </mergeCells>
  <printOptions horizontalCentered="1"/>
  <pageMargins left="0.15" right="0.15" top="0.5" bottom="0.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K31"/>
  <sheetViews>
    <sheetView tabSelected="1" zoomScalePageLayoutView="0" workbookViewId="0" topLeftCell="A4">
      <selection activeCell="N11" sqref="N11"/>
    </sheetView>
  </sheetViews>
  <sheetFormatPr defaultColWidth="9.140625" defaultRowHeight="15"/>
  <cols>
    <col min="1" max="1" width="4.7109375" style="0" customWidth="1"/>
    <col min="2" max="3" width="6.28125" style="0" customWidth="1"/>
    <col min="4" max="4" width="5.57421875" style="0" customWidth="1"/>
    <col min="5" max="5" width="5.7109375" style="0" customWidth="1"/>
    <col min="6" max="20" width="5.421875" style="0" customWidth="1"/>
    <col min="21" max="21" width="4.8515625" style="0" customWidth="1"/>
    <col min="22" max="22" width="5.28125" style="0" customWidth="1"/>
    <col min="23" max="25" width="6.140625" style="0" customWidth="1"/>
    <col min="26" max="31" width="5.00390625" style="0" customWidth="1"/>
  </cols>
  <sheetData>
    <row r="1" spans="1:25" ht="15.75">
      <c r="A1" s="1171" t="s">
        <v>77</v>
      </c>
      <c r="B1" s="1171"/>
      <c r="C1" s="1171"/>
      <c r="D1" s="1171"/>
      <c r="E1" s="1171"/>
      <c r="F1" s="1171"/>
      <c r="G1" s="1171"/>
      <c r="H1" s="1171"/>
      <c r="I1" s="1171"/>
      <c r="J1" s="1171"/>
      <c r="K1" s="1171"/>
      <c r="L1" s="62"/>
      <c r="M1" s="62"/>
      <c r="N1" s="1137" t="s">
        <v>78</v>
      </c>
      <c r="O1" s="1137"/>
      <c r="P1" s="1137"/>
      <c r="Q1" s="1137"/>
      <c r="R1" s="1137"/>
      <c r="S1" s="1137"/>
      <c r="T1" s="1137"/>
      <c r="U1" s="1137"/>
      <c r="V1" s="1137"/>
      <c r="W1" s="1137"/>
      <c r="X1" s="1137"/>
      <c r="Y1" s="1137"/>
    </row>
    <row r="2" spans="1:25" ht="15.75">
      <c r="A2" s="1172" t="s">
        <v>76</v>
      </c>
      <c r="B2" s="1172"/>
      <c r="C2" s="1172"/>
      <c r="D2" s="1172"/>
      <c r="E2" s="1172"/>
      <c r="F2" s="1172"/>
      <c r="G2" s="1172"/>
      <c r="H2" s="1172"/>
      <c r="I2" s="1172"/>
      <c r="J2" s="1172"/>
      <c r="K2" s="1172"/>
      <c r="L2" s="62"/>
      <c r="M2" s="62"/>
      <c r="N2" s="1173" t="s">
        <v>79</v>
      </c>
      <c r="O2" s="1173"/>
      <c r="P2" s="1173"/>
      <c r="Q2" s="1173"/>
      <c r="R2" s="1173"/>
      <c r="S2" s="1173"/>
      <c r="T2" s="1173"/>
      <c r="U2" s="1173"/>
      <c r="V2" s="1173"/>
      <c r="W2" s="1173"/>
      <c r="X2" s="1173"/>
      <c r="Y2" s="1173"/>
    </row>
    <row r="3" spans="1:25" ht="13.5" customHeight="1">
      <c r="A3" s="9"/>
      <c r="B3" s="20"/>
      <c r="C3" s="20"/>
      <c r="D3" s="20"/>
      <c r="E3" s="20"/>
      <c r="F3" s="9"/>
      <c r="G3" s="9"/>
      <c r="H3" s="9"/>
      <c r="I3" s="9"/>
      <c r="J3" s="9"/>
      <c r="K3" s="9"/>
      <c r="L3" s="9"/>
      <c r="M3" s="9"/>
      <c r="N3" s="9"/>
      <c r="O3" s="9"/>
      <c r="P3" s="21"/>
      <c r="Q3" s="9"/>
      <c r="R3" s="9"/>
      <c r="S3" s="9"/>
      <c r="T3" s="9"/>
      <c r="U3" s="9"/>
      <c r="V3" s="9"/>
      <c r="W3" s="9"/>
      <c r="X3" s="9"/>
      <c r="Y3" s="9"/>
    </row>
    <row r="4" spans="1:25" ht="18.75">
      <c r="A4" s="1174" t="s">
        <v>475</v>
      </c>
      <c r="B4" s="1174"/>
      <c r="C4" s="1174"/>
      <c r="D4" s="1174"/>
      <c r="E4" s="1174"/>
      <c r="F4" s="1174"/>
      <c r="G4" s="1174"/>
      <c r="H4" s="1174"/>
      <c r="I4" s="1174"/>
      <c r="J4" s="1174"/>
      <c r="K4" s="1174"/>
      <c r="L4" s="1174"/>
      <c r="M4" s="1174"/>
      <c r="N4" s="1174"/>
      <c r="O4" s="1174"/>
      <c r="P4" s="1174"/>
      <c r="Q4" s="1174"/>
      <c r="R4" s="1174"/>
      <c r="S4" s="1174"/>
      <c r="T4" s="1174"/>
      <c r="U4" s="1174"/>
      <c r="V4" s="1174"/>
      <c r="W4" s="1174"/>
      <c r="X4" s="1174"/>
      <c r="Y4" s="1174"/>
    </row>
    <row r="5" spans="1:25" ht="18.75" customHeight="1">
      <c r="A5" s="1174" t="s">
        <v>526</v>
      </c>
      <c r="B5" s="1174"/>
      <c r="C5" s="1174"/>
      <c r="D5" s="1174"/>
      <c r="E5" s="1174"/>
      <c r="F5" s="1174"/>
      <c r="G5" s="1174"/>
      <c r="H5" s="1174"/>
      <c r="I5" s="1174"/>
      <c r="J5" s="1174"/>
      <c r="K5" s="1174"/>
      <c r="L5" s="1174"/>
      <c r="M5" s="1174"/>
      <c r="N5" s="1174"/>
      <c r="O5" s="1174"/>
      <c r="P5" s="1174"/>
      <c r="Q5" s="1174"/>
      <c r="R5" s="1174"/>
      <c r="S5" s="1174"/>
      <c r="T5" s="1174"/>
      <c r="U5" s="1174"/>
      <c r="V5" s="1174"/>
      <c r="W5" s="1174"/>
      <c r="X5" s="1174"/>
      <c r="Y5" s="1174"/>
    </row>
    <row r="6" spans="1:25" ht="15">
      <c r="A6" s="1168" t="s">
        <v>567</v>
      </c>
      <c r="B6" s="1168"/>
      <c r="C6" s="1168"/>
      <c r="D6" s="1168"/>
      <c r="E6" s="1168"/>
      <c r="F6" s="1168"/>
      <c r="G6" s="1168"/>
      <c r="H6" s="1168"/>
      <c r="I6" s="1168"/>
      <c r="J6" s="1168"/>
      <c r="K6" s="1168"/>
      <c r="L6" s="1168"/>
      <c r="M6" s="1168"/>
      <c r="N6" s="1168"/>
      <c r="O6" s="1168"/>
      <c r="P6" s="1168"/>
      <c r="Q6" s="1168"/>
      <c r="R6" s="1168"/>
      <c r="S6" s="1168"/>
      <c r="T6" s="1168"/>
      <c r="U6" s="1168"/>
      <c r="V6" s="1168"/>
      <c r="W6" s="1168"/>
      <c r="X6" s="1168"/>
      <c r="Y6" s="1168"/>
    </row>
    <row r="7" spans="1:25" ht="9.75" customHeight="1" thickBot="1">
      <c r="A7" s="9"/>
      <c r="B7" s="9"/>
      <c r="C7" s="9"/>
      <c r="D7" s="9"/>
      <c r="E7" s="9"/>
      <c r="F7" s="9"/>
      <c r="G7" s="9"/>
      <c r="H7" s="9"/>
      <c r="I7" s="9"/>
      <c r="J7" s="9"/>
      <c r="K7" s="9"/>
      <c r="L7" s="9"/>
      <c r="M7" s="9"/>
      <c r="N7" s="38"/>
      <c r="O7" s="9"/>
      <c r="P7" s="9"/>
      <c r="Q7" s="9"/>
      <c r="R7" s="9"/>
      <c r="S7" s="9"/>
      <c r="T7" s="9"/>
      <c r="U7" s="9"/>
      <c r="V7" s="9"/>
      <c r="W7" s="9"/>
      <c r="X7" s="9"/>
      <c r="Y7" s="9"/>
    </row>
    <row r="8" spans="1:26" ht="18" customHeight="1" thickTop="1">
      <c r="A8" s="1169" t="s">
        <v>69</v>
      </c>
      <c r="B8" s="1199"/>
      <c r="C8" s="1372"/>
      <c r="D8" s="1165" t="s">
        <v>541</v>
      </c>
      <c r="E8" s="1165"/>
      <c r="F8" s="1114" t="s">
        <v>218</v>
      </c>
      <c r="G8" s="1114"/>
      <c r="H8" s="1114"/>
      <c r="I8" s="1114"/>
      <c r="J8" s="1114" t="s">
        <v>150</v>
      </c>
      <c r="K8" s="1114"/>
      <c r="L8" s="1114"/>
      <c r="M8" s="1114"/>
      <c r="N8" s="1114" t="s">
        <v>151</v>
      </c>
      <c r="O8" s="1114"/>
      <c r="P8" s="1114"/>
      <c r="Q8" s="1114"/>
      <c r="R8" s="1114"/>
      <c r="S8" s="1114" t="s">
        <v>152</v>
      </c>
      <c r="T8" s="1114"/>
      <c r="U8" s="1114"/>
      <c r="V8" s="1114"/>
      <c r="W8" s="1114" t="s">
        <v>306</v>
      </c>
      <c r="X8" s="1114"/>
      <c r="Y8" s="1114"/>
      <c r="Z8" s="1114"/>
    </row>
    <row r="9" spans="1:26" ht="22.5">
      <c r="A9" s="1164" t="s">
        <v>80</v>
      </c>
      <c r="B9" s="1198"/>
      <c r="C9" s="170" t="s">
        <v>565</v>
      </c>
      <c r="D9" s="170" t="s">
        <v>542</v>
      </c>
      <c r="E9" s="170" t="s">
        <v>543</v>
      </c>
      <c r="F9" s="170" t="s">
        <v>467</v>
      </c>
      <c r="G9" s="170" t="s">
        <v>283</v>
      </c>
      <c r="H9" s="238" t="s">
        <v>284</v>
      </c>
      <c r="I9" s="175" t="s">
        <v>285</v>
      </c>
      <c r="J9" s="175" t="s">
        <v>286</v>
      </c>
      <c r="K9" s="169" t="s">
        <v>287</v>
      </c>
      <c r="L9" s="169" t="s">
        <v>288</v>
      </c>
      <c r="M9" s="169" t="s">
        <v>289</v>
      </c>
      <c r="N9" s="169" t="s">
        <v>290</v>
      </c>
      <c r="O9" s="169" t="s">
        <v>291</v>
      </c>
      <c r="P9" s="169" t="s">
        <v>292</v>
      </c>
      <c r="Q9" s="169" t="s">
        <v>293</v>
      </c>
      <c r="R9" s="169" t="s">
        <v>294</v>
      </c>
      <c r="S9" s="169" t="s">
        <v>295</v>
      </c>
      <c r="T9" s="169" t="s">
        <v>296</v>
      </c>
      <c r="U9" s="169" t="s">
        <v>297</v>
      </c>
      <c r="V9" s="169" t="s">
        <v>298</v>
      </c>
      <c r="W9" s="169" t="s">
        <v>299</v>
      </c>
      <c r="X9" s="168" t="s">
        <v>300</v>
      </c>
      <c r="Y9" s="169" t="s">
        <v>301</v>
      </c>
      <c r="Z9" s="169" t="s">
        <v>302</v>
      </c>
    </row>
    <row r="10" spans="1:26" ht="15.75" thickBot="1">
      <c r="A10" s="1146" t="s">
        <v>81</v>
      </c>
      <c r="B10" s="1237"/>
      <c r="C10" s="859"/>
      <c r="D10" s="761">
        <v>1</v>
      </c>
      <c r="E10" s="761">
        <v>2</v>
      </c>
      <c r="F10" s="761">
        <v>3</v>
      </c>
      <c r="G10" s="761">
        <v>4</v>
      </c>
      <c r="H10" s="761">
        <v>5</v>
      </c>
      <c r="I10" s="761">
        <v>6</v>
      </c>
      <c r="J10" s="761">
        <v>7</v>
      </c>
      <c r="K10" s="761">
        <v>8</v>
      </c>
      <c r="L10" s="761">
        <v>9</v>
      </c>
      <c r="M10" s="761">
        <v>10</v>
      </c>
      <c r="N10" s="761">
        <v>11</v>
      </c>
      <c r="O10" s="761">
        <v>12</v>
      </c>
      <c r="P10" s="761">
        <v>13</v>
      </c>
      <c r="Q10" s="761">
        <v>14</v>
      </c>
      <c r="R10" s="761">
        <v>15</v>
      </c>
      <c r="S10" s="761">
        <v>16</v>
      </c>
      <c r="T10" s="761">
        <v>17</v>
      </c>
      <c r="U10" s="761">
        <v>18</v>
      </c>
      <c r="V10" s="761">
        <v>19</v>
      </c>
      <c r="W10" s="761">
        <v>20</v>
      </c>
      <c r="X10" s="761">
        <v>21</v>
      </c>
      <c r="Y10" s="826">
        <v>22</v>
      </c>
      <c r="Z10" s="826">
        <v>23</v>
      </c>
    </row>
    <row r="11" spans="1:26" ht="18.75" customHeight="1">
      <c r="A11" s="1145" t="s">
        <v>82</v>
      </c>
      <c r="B11" s="121" t="s">
        <v>83</v>
      </c>
      <c r="C11" s="1377" t="s">
        <v>505</v>
      </c>
      <c r="D11" s="1378"/>
      <c r="E11" s="1378"/>
      <c r="F11" s="1378"/>
      <c r="G11" s="1378"/>
      <c r="H11" s="1378"/>
      <c r="I11" s="1378"/>
      <c r="J11" s="1378"/>
      <c r="K11" s="1378"/>
      <c r="L11" s="1379"/>
      <c r="M11" s="760"/>
      <c r="N11" s="760"/>
      <c r="O11" s="760"/>
      <c r="P11" s="714"/>
      <c r="Q11" s="714"/>
      <c r="R11" s="714"/>
      <c r="S11" s="103"/>
      <c r="T11" s="103"/>
      <c r="U11" s="103"/>
      <c r="V11" s="712"/>
      <c r="W11" s="712"/>
      <c r="X11" s="719"/>
      <c r="Y11" s="719"/>
      <c r="Z11" s="714"/>
    </row>
    <row r="12" spans="1:28" ht="26.25" customHeight="1" thickBot="1">
      <c r="A12" s="1146"/>
      <c r="B12" s="122" t="s">
        <v>84</v>
      </c>
      <c r="C12" s="1243" t="s">
        <v>506</v>
      </c>
      <c r="D12" s="1243"/>
      <c r="E12" s="1243"/>
      <c r="F12" s="1243"/>
      <c r="G12" s="1243"/>
      <c r="H12" s="1243"/>
      <c r="I12" s="1243"/>
      <c r="J12" s="1243"/>
      <c r="K12" s="1243"/>
      <c r="L12" s="760"/>
      <c r="M12" s="1374" t="s">
        <v>510</v>
      </c>
      <c r="N12" s="1375"/>
      <c r="O12" s="1375"/>
      <c r="P12" s="1375"/>
      <c r="Q12" s="1375"/>
      <c r="R12" s="1375"/>
      <c r="S12" s="1375"/>
      <c r="T12" s="1376"/>
      <c r="U12" s="103"/>
      <c r="V12" s="103"/>
      <c r="W12" s="103"/>
      <c r="X12" s="116"/>
      <c r="Y12" s="116"/>
      <c r="Z12" s="714"/>
      <c r="AB12">
        <f>120/8</f>
        <v>15</v>
      </c>
    </row>
    <row r="13" spans="1:35" ht="31.5" customHeight="1">
      <c r="A13" s="1134" t="s">
        <v>85</v>
      </c>
      <c r="B13" s="123" t="s">
        <v>83</v>
      </c>
      <c r="C13" s="123"/>
      <c r="D13" s="1373"/>
      <c r="E13" s="1373"/>
      <c r="F13" s="1248" t="s">
        <v>512</v>
      </c>
      <c r="G13" s="1249"/>
      <c r="H13" s="1249"/>
      <c r="I13" s="1249"/>
      <c r="J13" s="1249"/>
      <c r="K13" s="1249"/>
      <c r="L13" s="1249"/>
      <c r="M13" s="103"/>
      <c r="N13" s="103"/>
      <c r="O13" s="103"/>
      <c r="P13" s="103"/>
      <c r="Q13" s="103"/>
      <c r="R13" s="1239" t="s">
        <v>514</v>
      </c>
      <c r="S13" s="1239"/>
      <c r="T13" s="1239"/>
      <c r="U13" s="1239"/>
      <c r="V13" s="1239"/>
      <c r="W13" s="1239"/>
      <c r="X13" s="1239"/>
      <c r="Y13" s="1239"/>
      <c r="Z13" s="716"/>
      <c r="AA13" s="36"/>
      <c r="AB13" s="36"/>
      <c r="AC13" s="36"/>
      <c r="AD13" s="36"/>
      <c r="AE13" s="36"/>
      <c r="AF13" s="36"/>
      <c r="AG13" s="36"/>
      <c r="AH13" s="36"/>
      <c r="AI13" s="36"/>
    </row>
    <row r="14" spans="1:35" ht="18.75" customHeight="1" thickBot="1">
      <c r="A14" s="1167"/>
      <c r="B14" s="124" t="s">
        <v>84</v>
      </c>
      <c r="C14" s="124"/>
      <c r="D14" s="764"/>
      <c r="E14" s="764"/>
      <c r="F14" s="1234" t="s">
        <v>511</v>
      </c>
      <c r="G14" s="1235"/>
      <c r="H14" s="1235"/>
      <c r="I14" s="1235"/>
      <c r="J14" s="1235"/>
      <c r="K14" s="1235"/>
      <c r="L14" s="1235"/>
      <c r="M14" s="1235"/>
      <c r="N14" s="1235"/>
      <c r="O14" s="1235"/>
      <c r="P14" s="1235"/>
      <c r="Q14" s="1242"/>
      <c r="R14" s="1239"/>
      <c r="S14" s="1239"/>
      <c r="T14" s="1239"/>
      <c r="U14" s="1239"/>
      <c r="V14" s="1239"/>
      <c r="W14" s="1239"/>
      <c r="X14" s="1239"/>
      <c r="Y14" s="1239"/>
      <c r="Z14" s="716"/>
      <c r="AA14" s="36"/>
      <c r="AB14" s="36">
        <f>90/8</f>
        <v>11.25</v>
      </c>
      <c r="AC14" s="36"/>
      <c r="AD14" s="36"/>
      <c r="AE14" s="36"/>
      <c r="AF14" s="36"/>
      <c r="AG14" s="36"/>
      <c r="AH14" s="36"/>
      <c r="AI14" s="36"/>
    </row>
    <row r="15" spans="1:26" ht="27.75" customHeight="1">
      <c r="A15" s="1145" t="s">
        <v>86</v>
      </c>
      <c r="B15" s="121" t="s">
        <v>83</v>
      </c>
      <c r="C15" s="123"/>
      <c r="D15" s="1240" t="s">
        <v>512</v>
      </c>
      <c r="E15" s="1240"/>
      <c r="F15" s="1241" t="s">
        <v>513</v>
      </c>
      <c r="G15" s="1241"/>
      <c r="H15" s="1241"/>
      <c r="I15" s="1241"/>
      <c r="J15" s="1241"/>
      <c r="K15" s="1241"/>
      <c r="L15" s="1241"/>
      <c r="M15" s="1241"/>
      <c r="N15" s="1241"/>
      <c r="O15" s="1241"/>
      <c r="P15" s="1241"/>
      <c r="Q15" s="1241"/>
      <c r="R15" s="1241"/>
      <c r="S15" s="1241"/>
      <c r="T15" s="1241"/>
      <c r="U15" s="103"/>
      <c r="V15" s="103"/>
      <c r="W15" s="103"/>
      <c r="X15" s="103"/>
      <c r="Y15" s="103"/>
      <c r="Z15" s="714"/>
    </row>
    <row r="16" spans="1:37" ht="16.5" customHeight="1" thickBot="1">
      <c r="A16" s="1146"/>
      <c r="B16" s="122" t="s">
        <v>84</v>
      </c>
      <c r="C16" s="124"/>
      <c r="D16" s="764"/>
      <c r="E16" s="764"/>
      <c r="F16" s="1241"/>
      <c r="G16" s="1241"/>
      <c r="H16" s="1241"/>
      <c r="I16" s="1241"/>
      <c r="J16" s="1241"/>
      <c r="K16" s="1241"/>
      <c r="L16" s="1241"/>
      <c r="M16" s="1241"/>
      <c r="N16" s="1241"/>
      <c r="O16" s="1241"/>
      <c r="P16" s="1241"/>
      <c r="Q16" s="1241"/>
      <c r="R16" s="1241"/>
      <c r="S16" s="1241"/>
      <c r="T16" s="1241"/>
      <c r="U16" s="714"/>
      <c r="V16" s="714"/>
      <c r="W16" s="714"/>
      <c r="X16" s="103"/>
      <c r="Y16" s="103"/>
      <c r="Z16" s="754"/>
      <c r="AA16" s="171"/>
      <c r="AB16" s="171"/>
      <c r="AC16" s="171"/>
      <c r="AD16" s="171"/>
      <c r="AE16" s="171"/>
      <c r="AF16" s="171"/>
      <c r="AG16" s="171"/>
      <c r="AH16" s="171"/>
      <c r="AI16" s="171"/>
      <c r="AJ16" s="171"/>
      <c r="AK16" s="171"/>
    </row>
    <row r="17" spans="1:26" ht="19.5" customHeight="1">
      <c r="A17" s="1134" t="s">
        <v>87</v>
      </c>
      <c r="B17" s="123" t="s">
        <v>83</v>
      </c>
      <c r="C17" s="123"/>
      <c r="D17" s="764"/>
      <c r="E17" s="764"/>
      <c r="G17" s="1238" t="s">
        <v>509</v>
      </c>
      <c r="H17" s="1238"/>
      <c r="I17" s="1238"/>
      <c r="J17" s="1238"/>
      <c r="K17" s="1238"/>
      <c r="L17" s="1238"/>
      <c r="M17" s="1238"/>
      <c r="N17" s="1238"/>
      <c r="O17" s="1238"/>
      <c r="P17" s="1238"/>
      <c r="Q17" s="1238"/>
      <c r="R17" s="1238"/>
      <c r="S17" s="1238"/>
      <c r="T17" s="759"/>
      <c r="U17" s="759"/>
      <c r="V17" s="759"/>
      <c r="W17" s="759"/>
      <c r="X17" s="750"/>
      <c r="Y17" s="750"/>
      <c r="Z17" s="714"/>
    </row>
    <row r="18" spans="1:26" ht="30.75" customHeight="1" thickBot="1">
      <c r="A18" s="1167"/>
      <c r="B18" s="229" t="s">
        <v>84</v>
      </c>
      <c r="C18" s="229"/>
      <c r="D18" s="716"/>
      <c r="E18" s="716"/>
      <c r="F18" s="103"/>
      <c r="G18" s="103"/>
      <c r="H18" s="103"/>
      <c r="I18" s="103"/>
      <c r="J18" s="103"/>
      <c r="K18" s="103"/>
      <c r="L18" s="103"/>
      <c r="M18" s="103"/>
      <c r="N18" s="1227" t="s">
        <v>512</v>
      </c>
      <c r="O18" s="1397"/>
      <c r="P18" s="1397"/>
      <c r="Q18" s="1228"/>
      <c r="R18" s="1223" t="s">
        <v>511</v>
      </c>
      <c r="S18" s="1224"/>
      <c r="T18" s="1224"/>
      <c r="U18" s="1224"/>
      <c r="V18" s="1224"/>
      <c r="W18" s="1230"/>
      <c r="X18" s="103"/>
      <c r="Y18" s="103"/>
      <c r="Z18" s="714"/>
    </row>
    <row r="19" spans="1:26" ht="31.5" customHeight="1">
      <c r="A19" s="1145" t="s">
        <v>88</v>
      </c>
      <c r="B19" s="121" t="s">
        <v>83</v>
      </c>
      <c r="C19" s="123"/>
      <c r="D19" s="1236" t="s">
        <v>511</v>
      </c>
      <c r="E19" s="1236"/>
      <c r="F19" s="1244" t="s">
        <v>508</v>
      </c>
      <c r="G19" s="1244"/>
      <c r="H19" s="1244"/>
      <c r="I19" s="1244"/>
      <c r="J19" s="1244"/>
      <c r="K19" s="714"/>
      <c r="L19" s="714"/>
      <c r="M19" s="714"/>
      <c r="N19" s="714"/>
      <c r="O19" s="1245" t="s">
        <v>515</v>
      </c>
      <c r="P19" s="1246"/>
      <c r="Q19" s="1246"/>
      <c r="R19" s="1246"/>
      <c r="S19" s="1246"/>
      <c r="T19" s="1246"/>
      <c r="U19" s="1246"/>
      <c r="V19" s="1246"/>
      <c r="W19" s="1247"/>
      <c r="X19" s="758"/>
      <c r="Y19" s="720"/>
      <c r="Z19" s="714"/>
    </row>
    <row r="20" spans="1:26" ht="16.5" customHeight="1" thickBot="1">
      <c r="A20" s="1146"/>
      <c r="B20" s="122" t="s">
        <v>84</v>
      </c>
      <c r="C20" s="124"/>
      <c r="D20" s="764"/>
      <c r="E20" s="764"/>
      <c r="G20" s="1203" t="s">
        <v>507</v>
      </c>
      <c r="H20" s="1203"/>
      <c r="I20" s="1203"/>
      <c r="J20" s="1203"/>
      <c r="K20" s="1203"/>
      <c r="L20" s="1203"/>
      <c r="M20" s="1203"/>
      <c r="N20" s="1203"/>
      <c r="O20" s="1203"/>
      <c r="S20" s="714"/>
      <c r="T20" s="759"/>
      <c r="U20" s="759"/>
      <c r="V20" s="759"/>
      <c r="W20" s="759"/>
      <c r="X20" s="759"/>
      <c r="Y20" s="719"/>
      <c r="Z20" s="714"/>
    </row>
    <row r="21" spans="1:26" ht="26.25" customHeight="1">
      <c r="A21" s="1134" t="s">
        <v>89</v>
      </c>
      <c r="B21" s="123" t="s">
        <v>83</v>
      </c>
      <c r="C21" s="123"/>
      <c r="D21" s="764"/>
      <c r="E21" s="764"/>
      <c r="F21" s="713"/>
      <c r="G21" s="719"/>
      <c r="H21" s="719"/>
      <c r="I21" s="719"/>
      <c r="J21" s="719"/>
      <c r="K21" s="719"/>
      <c r="L21" s="719"/>
      <c r="M21" s="719"/>
      <c r="N21" s="719"/>
      <c r="O21" s="719"/>
      <c r="P21" s="719"/>
      <c r="Q21" s="719"/>
      <c r="R21" s="719"/>
      <c r="S21" s="718"/>
      <c r="T21" s="718"/>
      <c r="U21" s="718"/>
      <c r="V21" s="718"/>
      <c r="W21" s="721"/>
      <c r="X21" s="721"/>
      <c r="Y21" s="721"/>
      <c r="Z21" s="714"/>
    </row>
    <row r="22" spans="1:26" ht="16.5" customHeight="1" thickBot="1">
      <c r="A22" s="1135"/>
      <c r="B22" s="125" t="s">
        <v>84</v>
      </c>
      <c r="C22" s="124"/>
      <c r="D22" s="764"/>
      <c r="E22" s="764"/>
      <c r="F22" s="722"/>
      <c r="G22" s="722"/>
      <c r="H22" s="722"/>
      <c r="I22" s="722"/>
      <c r="J22" s="722"/>
      <c r="K22" s="722"/>
      <c r="L22" s="722"/>
      <c r="M22" s="722"/>
      <c r="N22" s="722"/>
      <c r="O22" s="722"/>
      <c r="P22" s="722"/>
      <c r="Q22" s="722"/>
      <c r="R22" s="722"/>
      <c r="S22" s="722"/>
      <c r="T22" s="722"/>
      <c r="U22" s="722"/>
      <c r="V22" s="722"/>
      <c r="W22" s="722"/>
      <c r="X22" s="722"/>
      <c r="Y22" s="722"/>
      <c r="Z22" s="714"/>
    </row>
    <row r="23" spans="1:25" ht="4.5" customHeight="1" thickTop="1">
      <c r="A23" s="34"/>
      <c r="B23" s="35"/>
      <c r="C23" s="35"/>
      <c r="D23" s="35"/>
      <c r="E23" s="35"/>
      <c r="F23" s="127"/>
      <c r="G23" s="127"/>
      <c r="H23" s="127"/>
      <c r="I23" s="127"/>
      <c r="J23" s="127"/>
      <c r="K23" s="127"/>
      <c r="L23" s="127"/>
      <c r="M23" s="127"/>
      <c r="N23" s="127"/>
      <c r="O23" s="127"/>
      <c r="P23" s="127"/>
      <c r="Q23" s="127"/>
      <c r="R23" s="127"/>
      <c r="S23" s="127"/>
      <c r="T23" s="127"/>
      <c r="U23" s="127"/>
      <c r="V23" s="127"/>
      <c r="W23" s="127"/>
      <c r="X23" s="127"/>
      <c r="Y23" s="127"/>
    </row>
    <row r="24" spans="1:25" ht="30.75" customHeight="1">
      <c r="A24" s="1136" t="s">
        <v>141</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row>
    <row r="25" spans="1:25" ht="12" customHeight="1">
      <c r="A25" s="23"/>
      <c r="B25" s="37" t="s">
        <v>547</v>
      </c>
      <c r="C25" s="37"/>
      <c r="D25" s="37"/>
      <c r="E25" s="37"/>
      <c r="F25" s="126"/>
      <c r="G25" s="126"/>
      <c r="H25" s="126"/>
      <c r="I25" s="126"/>
      <c r="J25" s="126"/>
      <c r="K25" s="126"/>
      <c r="L25" s="126"/>
      <c r="M25" s="126"/>
      <c r="N25" s="126"/>
      <c r="O25" s="126"/>
      <c r="P25" s="126"/>
      <c r="Q25" s="126"/>
      <c r="R25" s="126"/>
      <c r="S25" s="126"/>
      <c r="T25" s="126"/>
      <c r="U25" s="126"/>
      <c r="V25" s="126"/>
      <c r="W25" s="126"/>
      <c r="X25" s="126"/>
      <c r="Y25" s="126"/>
    </row>
    <row r="26" spans="1:26" ht="12" customHeight="1">
      <c r="A26" s="24"/>
      <c r="B26" s="37"/>
      <c r="C26" s="37"/>
      <c r="D26" s="37"/>
      <c r="E26" s="37"/>
      <c r="F26" s="24"/>
      <c r="G26" s="24"/>
      <c r="H26" s="24"/>
      <c r="I26" s="24"/>
      <c r="J26" s="24"/>
      <c r="K26" s="24"/>
      <c r="L26" s="24"/>
      <c r="M26" s="24"/>
      <c r="N26" s="25"/>
      <c r="O26" s="25"/>
      <c r="P26" s="25"/>
      <c r="Q26" s="25"/>
      <c r="R26" s="25"/>
      <c r="S26" s="1113" t="s">
        <v>525</v>
      </c>
      <c r="T26" s="1113"/>
      <c r="U26" s="1113"/>
      <c r="V26" s="1113"/>
      <c r="W26" s="1113"/>
      <c r="X26" s="1113"/>
      <c r="Y26" s="1113"/>
      <c r="Z26" s="1113"/>
    </row>
    <row r="27" spans="1:25" ht="15.75">
      <c r="A27" s="19"/>
      <c r="B27" s="19"/>
      <c r="C27" s="19"/>
      <c r="D27" s="19"/>
      <c r="E27" s="19"/>
      <c r="F27" s="19"/>
      <c r="G27" s="19"/>
      <c r="H27" s="1137" t="s">
        <v>90</v>
      </c>
      <c r="I27" s="1137"/>
      <c r="J27" s="1137"/>
      <c r="K27" s="1137"/>
      <c r="L27" s="1137"/>
      <c r="M27" s="1137"/>
      <c r="N27" s="19"/>
      <c r="O27" s="19"/>
      <c r="P27" s="19"/>
      <c r="Q27" s="19"/>
      <c r="R27" s="19"/>
      <c r="S27" s="19"/>
      <c r="T27" s="1137" t="s">
        <v>1</v>
      </c>
      <c r="U27" s="1137"/>
      <c r="V27" s="1137"/>
      <c r="W27" s="1137"/>
      <c r="X27" s="1137"/>
      <c r="Y27" s="1137"/>
    </row>
    <row r="28" spans="1:25" ht="15.75">
      <c r="A28" s="19"/>
      <c r="B28" s="19"/>
      <c r="C28" s="19"/>
      <c r="D28" s="19"/>
      <c r="E28" s="19"/>
      <c r="F28" s="19"/>
      <c r="G28" s="19"/>
      <c r="H28" s="142"/>
      <c r="I28" s="142"/>
      <c r="J28" s="142"/>
      <c r="K28" s="142"/>
      <c r="L28" s="142"/>
      <c r="M28" s="142"/>
      <c r="N28" s="19"/>
      <c r="O28" s="19"/>
      <c r="P28" s="19"/>
      <c r="Q28" s="19"/>
      <c r="R28" s="19"/>
      <c r="S28" s="19"/>
      <c r="T28" s="142"/>
      <c r="U28" s="142"/>
      <c r="V28" s="142"/>
      <c r="W28" s="142"/>
      <c r="X28" s="142"/>
      <c r="Y28" s="142"/>
    </row>
    <row r="29" ht="18" customHeight="1"/>
    <row r="30" spans="9:25" ht="15">
      <c r="I30" s="1138" t="s">
        <v>137</v>
      </c>
      <c r="J30" s="1138"/>
      <c r="K30" s="1138"/>
      <c r="L30" s="1138"/>
      <c r="T30" s="1138" t="s">
        <v>71</v>
      </c>
      <c r="U30" s="1138"/>
      <c r="V30" s="1138"/>
      <c r="W30" s="1138"/>
      <c r="X30" s="1138"/>
      <c r="Y30" s="1138"/>
    </row>
    <row r="31" spans="12:19" ht="15">
      <c r="L31" s="141"/>
      <c r="M31" s="141"/>
      <c r="N31" s="141"/>
      <c r="O31" s="141"/>
      <c r="P31" s="141"/>
      <c r="Q31" s="141"/>
      <c r="R31" s="141"/>
      <c r="S31" s="141"/>
    </row>
  </sheetData>
  <sheetProtection/>
  <mergeCells count="43">
    <mergeCell ref="C11:L11"/>
    <mergeCell ref="N18:Q18"/>
    <mergeCell ref="R18:W18"/>
    <mergeCell ref="F13:L13"/>
    <mergeCell ref="H27:M27"/>
    <mergeCell ref="T27:Y27"/>
    <mergeCell ref="I30:L30"/>
    <mergeCell ref="T30:Y30"/>
    <mergeCell ref="G20:O20"/>
    <mergeCell ref="F19:J19"/>
    <mergeCell ref="O19:W19"/>
    <mergeCell ref="A21:A22"/>
    <mergeCell ref="A24:Y24"/>
    <mergeCell ref="G17:S17"/>
    <mergeCell ref="R13:Y14"/>
    <mergeCell ref="A15:A16"/>
    <mergeCell ref="A17:A18"/>
    <mergeCell ref="D15:E15"/>
    <mergeCell ref="F15:T16"/>
    <mergeCell ref="F14:Q14"/>
    <mergeCell ref="A11:A12"/>
    <mergeCell ref="A13:A14"/>
    <mergeCell ref="A19:A20"/>
    <mergeCell ref="A8:B8"/>
    <mergeCell ref="F8:I8"/>
    <mergeCell ref="J8:M8"/>
    <mergeCell ref="C12:K12"/>
    <mergeCell ref="M12:T12"/>
    <mergeCell ref="A1:K1"/>
    <mergeCell ref="N1:Y1"/>
    <mergeCell ref="A2:K2"/>
    <mergeCell ref="N2:Y2"/>
    <mergeCell ref="A4:Y4"/>
    <mergeCell ref="A5:Y5"/>
    <mergeCell ref="A6:Y6"/>
    <mergeCell ref="N8:R8"/>
    <mergeCell ref="S8:V8"/>
    <mergeCell ref="D8:E8"/>
    <mergeCell ref="S26:Z26"/>
    <mergeCell ref="W8:Z8"/>
    <mergeCell ref="D19:E19"/>
    <mergeCell ref="A9:B9"/>
    <mergeCell ref="A10:B10"/>
  </mergeCells>
  <printOptions/>
  <pageMargins left="0.4" right="0.4" top="0.5" bottom="0.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R31"/>
  <sheetViews>
    <sheetView zoomScalePageLayoutView="0" workbookViewId="0" topLeftCell="A7">
      <selection activeCell="C15" sqref="C15:V15"/>
    </sheetView>
  </sheetViews>
  <sheetFormatPr defaultColWidth="9.140625" defaultRowHeight="15"/>
  <cols>
    <col min="1" max="1" width="6.140625" style="0" customWidth="1"/>
    <col min="2" max="2" width="6.7109375" style="0" customWidth="1"/>
    <col min="3" max="17" width="5.421875" style="0" customWidth="1"/>
    <col min="18" max="22" width="6.140625" style="0" customWidth="1"/>
    <col min="23" max="28" width="5.00390625" style="0" customWidth="1"/>
  </cols>
  <sheetData>
    <row r="1" spans="1:22" ht="15.75">
      <c r="A1" s="1171" t="s">
        <v>77</v>
      </c>
      <c r="B1" s="1171"/>
      <c r="C1" s="1171"/>
      <c r="D1" s="1171"/>
      <c r="E1" s="1171"/>
      <c r="F1" s="1171"/>
      <c r="G1" s="1171"/>
      <c r="H1" s="1171"/>
      <c r="I1" s="62"/>
      <c r="J1" s="62"/>
      <c r="K1" s="1137" t="s">
        <v>78</v>
      </c>
      <c r="L1" s="1137"/>
      <c r="M1" s="1137"/>
      <c r="N1" s="1137"/>
      <c r="O1" s="1137"/>
      <c r="P1" s="1137"/>
      <c r="Q1" s="1137"/>
      <c r="R1" s="1137"/>
      <c r="S1" s="1137"/>
      <c r="T1" s="1137"/>
      <c r="U1" s="1137"/>
      <c r="V1" s="1137"/>
    </row>
    <row r="2" spans="1:22" ht="15.75">
      <c r="A2" s="1172" t="s">
        <v>76</v>
      </c>
      <c r="B2" s="1172"/>
      <c r="C2" s="1172"/>
      <c r="D2" s="1172"/>
      <c r="E2" s="1172"/>
      <c r="F2" s="1172"/>
      <c r="G2" s="1172"/>
      <c r="H2" s="1172"/>
      <c r="I2" s="62"/>
      <c r="J2" s="62"/>
      <c r="K2" s="1173" t="s">
        <v>79</v>
      </c>
      <c r="L2" s="1173"/>
      <c r="M2" s="1173"/>
      <c r="N2" s="1173"/>
      <c r="O2" s="1173"/>
      <c r="P2" s="1173"/>
      <c r="Q2" s="1173"/>
      <c r="R2" s="1173"/>
      <c r="S2" s="1173"/>
      <c r="T2" s="1173"/>
      <c r="U2" s="1173"/>
      <c r="V2" s="1173"/>
    </row>
    <row r="3" spans="1:22" ht="6" customHeight="1">
      <c r="A3" s="9"/>
      <c r="B3" s="20"/>
      <c r="C3" s="9"/>
      <c r="D3" s="9"/>
      <c r="E3" s="9"/>
      <c r="F3" s="9"/>
      <c r="G3" s="9"/>
      <c r="H3" s="9"/>
      <c r="I3" s="9"/>
      <c r="J3" s="9"/>
      <c r="K3" s="9"/>
      <c r="L3" s="9"/>
      <c r="M3" s="21"/>
      <c r="N3" s="9"/>
      <c r="O3" s="9"/>
      <c r="P3" s="9"/>
      <c r="Q3" s="9"/>
      <c r="R3" s="9"/>
      <c r="S3" s="9"/>
      <c r="T3" s="9"/>
      <c r="U3" s="9"/>
      <c r="V3" s="9"/>
    </row>
    <row r="4" spans="1:22" ht="18.75">
      <c r="A4" s="1174" t="s">
        <v>475</v>
      </c>
      <c r="B4" s="1174"/>
      <c r="C4" s="1174"/>
      <c r="D4" s="1174"/>
      <c r="E4" s="1174"/>
      <c r="F4" s="1174"/>
      <c r="G4" s="1174"/>
      <c r="H4" s="1174"/>
      <c r="I4" s="1174"/>
      <c r="J4" s="1174"/>
      <c r="K4" s="1174"/>
      <c r="L4" s="1174"/>
      <c r="M4" s="1174"/>
      <c r="N4" s="1174"/>
      <c r="O4" s="1174"/>
      <c r="P4" s="1174"/>
      <c r="Q4" s="1174"/>
      <c r="R4" s="1174"/>
      <c r="S4" s="1174"/>
      <c r="T4" s="1174"/>
      <c r="U4" s="1174"/>
      <c r="V4" s="1174"/>
    </row>
    <row r="5" spans="1:22" ht="18.75" customHeight="1">
      <c r="A5" s="1174" t="s">
        <v>246</v>
      </c>
      <c r="B5" s="1174"/>
      <c r="C5" s="1174"/>
      <c r="D5" s="1174"/>
      <c r="E5" s="1174"/>
      <c r="F5" s="1174"/>
      <c r="G5" s="1174"/>
      <c r="H5" s="1174"/>
      <c r="I5" s="1174"/>
      <c r="J5" s="1174"/>
      <c r="K5" s="1174"/>
      <c r="L5" s="1174"/>
      <c r="M5" s="1174"/>
      <c r="N5" s="1174"/>
      <c r="O5" s="1174"/>
      <c r="P5" s="1174"/>
      <c r="Q5" s="1174"/>
      <c r="R5" s="1174"/>
      <c r="S5" s="1174"/>
      <c r="T5" s="1174"/>
      <c r="U5" s="1174"/>
      <c r="V5" s="1174"/>
    </row>
    <row r="6" spans="1:22" ht="15">
      <c r="A6" s="1168" t="s">
        <v>545</v>
      </c>
      <c r="B6" s="1168"/>
      <c r="C6" s="1168"/>
      <c r="D6" s="1168"/>
      <c r="E6" s="1168"/>
      <c r="F6" s="1168"/>
      <c r="G6" s="1168"/>
      <c r="H6" s="1168"/>
      <c r="I6" s="1168"/>
      <c r="J6" s="1168"/>
      <c r="K6" s="1168"/>
      <c r="L6" s="1168"/>
      <c r="M6" s="1168"/>
      <c r="N6" s="1168"/>
      <c r="O6" s="1168"/>
      <c r="P6" s="1168"/>
      <c r="Q6" s="1168"/>
      <c r="R6" s="1168"/>
      <c r="S6" s="1168"/>
      <c r="T6" s="1168"/>
      <c r="U6" s="1168"/>
      <c r="V6" s="1168"/>
    </row>
    <row r="7" spans="1:22" ht="9.75" customHeight="1">
      <c r="A7" s="9"/>
      <c r="B7" s="9"/>
      <c r="C7" s="9"/>
      <c r="D7" s="9"/>
      <c r="E7" s="9"/>
      <c r="F7" s="9"/>
      <c r="G7" s="9"/>
      <c r="H7" s="9"/>
      <c r="I7" s="9"/>
      <c r="J7" s="9"/>
      <c r="K7" s="38"/>
      <c r="L7" s="9"/>
      <c r="M7" s="9"/>
      <c r="N7" s="9"/>
      <c r="O7" s="9"/>
      <c r="P7" s="9"/>
      <c r="Q7" s="9"/>
      <c r="R7" s="9"/>
      <c r="S7" s="9"/>
      <c r="T7" s="9"/>
      <c r="U7" s="9"/>
      <c r="V7" s="9"/>
    </row>
    <row r="8" spans="1:23" ht="25.5" customHeight="1">
      <c r="A8" s="1165" t="s">
        <v>69</v>
      </c>
      <c r="B8" s="1165"/>
      <c r="C8" s="1114" t="s">
        <v>218</v>
      </c>
      <c r="D8" s="1114"/>
      <c r="E8" s="1114"/>
      <c r="F8" s="1114"/>
      <c r="G8" s="1114" t="s">
        <v>150</v>
      </c>
      <c r="H8" s="1114"/>
      <c r="I8" s="1114"/>
      <c r="J8" s="1114"/>
      <c r="K8" s="1114" t="s">
        <v>151</v>
      </c>
      <c r="L8" s="1114"/>
      <c r="M8" s="1114"/>
      <c r="N8" s="1114"/>
      <c r="O8" s="1114"/>
      <c r="P8" s="1114" t="s">
        <v>152</v>
      </c>
      <c r="Q8" s="1114"/>
      <c r="R8" s="1114"/>
      <c r="S8" s="1114"/>
      <c r="T8" s="1114" t="s">
        <v>306</v>
      </c>
      <c r="U8" s="1114"/>
      <c r="V8" s="1114"/>
      <c r="W8" s="1114"/>
    </row>
    <row r="9" spans="1:23" ht="22.5">
      <c r="A9" s="1165" t="s">
        <v>80</v>
      </c>
      <c r="B9" s="1165"/>
      <c r="C9" s="170" t="s">
        <v>467</v>
      </c>
      <c r="D9" s="170" t="s">
        <v>283</v>
      </c>
      <c r="E9" s="238" t="s">
        <v>284</v>
      </c>
      <c r="F9" s="175" t="s">
        <v>285</v>
      </c>
      <c r="G9" s="175" t="s">
        <v>286</v>
      </c>
      <c r="H9" s="169" t="s">
        <v>287</v>
      </c>
      <c r="I9" s="169" t="s">
        <v>288</v>
      </c>
      <c r="J9" s="169" t="s">
        <v>289</v>
      </c>
      <c r="K9" s="169" t="s">
        <v>290</v>
      </c>
      <c r="L9" s="169" t="s">
        <v>291</v>
      </c>
      <c r="M9" s="169" t="s">
        <v>292</v>
      </c>
      <c r="N9" s="169" t="s">
        <v>293</v>
      </c>
      <c r="O9" s="169" t="s">
        <v>294</v>
      </c>
      <c r="P9" s="169" t="s">
        <v>295</v>
      </c>
      <c r="Q9" s="169" t="s">
        <v>296</v>
      </c>
      <c r="R9" s="169" t="s">
        <v>297</v>
      </c>
      <c r="S9" s="169" t="s">
        <v>298</v>
      </c>
      <c r="T9" s="169" t="s">
        <v>299</v>
      </c>
      <c r="U9" s="168" t="s">
        <v>300</v>
      </c>
      <c r="V9" s="169" t="s">
        <v>301</v>
      </c>
      <c r="W9" s="169" t="s">
        <v>302</v>
      </c>
    </row>
    <row r="10" spans="1:23" ht="15">
      <c r="A10" s="1165" t="s">
        <v>81</v>
      </c>
      <c r="B10" s="1165"/>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14"/>
    </row>
    <row r="11" spans="1:29" ht="18.75" customHeight="1">
      <c r="A11" s="1165"/>
      <c r="B11" s="764" t="s">
        <v>83</v>
      </c>
      <c r="C11" s="1250" t="s">
        <v>247</v>
      </c>
      <c r="D11" s="1251"/>
      <c r="E11" s="1251"/>
      <c r="F11" s="1251"/>
      <c r="G11" s="1251"/>
      <c r="H11" s="1251"/>
      <c r="I11" s="1251"/>
      <c r="J11" s="1251"/>
      <c r="K11" s="1251"/>
      <c r="L11" s="1251"/>
      <c r="M11" s="1251"/>
      <c r="N11" s="1251"/>
      <c r="O11" s="1251"/>
      <c r="P11" s="1251"/>
      <c r="Q11" s="1251"/>
      <c r="R11" s="1251"/>
      <c r="S11" s="1251"/>
      <c r="T11" s="1251"/>
      <c r="U11" s="1251"/>
      <c r="V11" s="1252"/>
      <c r="W11" s="714"/>
      <c r="AB11">
        <f>12*8</f>
        <v>96</v>
      </c>
      <c r="AC11">
        <f>120-96</f>
        <v>24</v>
      </c>
    </row>
    <row r="12" spans="1:29" ht="37.5" customHeight="1">
      <c r="A12" s="1165"/>
      <c r="B12" s="764" t="s">
        <v>84</v>
      </c>
      <c r="C12" s="750"/>
      <c r="D12" s="1255" t="s">
        <v>532</v>
      </c>
      <c r="E12" s="1255"/>
      <c r="F12" s="1255"/>
      <c r="G12" s="1255"/>
      <c r="H12" s="1255"/>
      <c r="I12" s="1255"/>
      <c r="J12" s="1255"/>
      <c r="K12" s="1255"/>
      <c r="L12" s="1255"/>
      <c r="M12" s="712"/>
      <c r="N12" s="712"/>
      <c r="O12" s="712"/>
      <c r="P12" s="712"/>
      <c r="Q12" s="712"/>
      <c r="R12" s="712"/>
      <c r="S12" s="712"/>
      <c r="T12" s="712"/>
      <c r="U12" s="712"/>
      <c r="V12" s="712"/>
      <c r="W12" s="750"/>
      <c r="AB12">
        <f>19*4</f>
        <v>76</v>
      </c>
      <c r="AC12">
        <f>120-AB12</f>
        <v>44</v>
      </c>
    </row>
    <row r="13" spans="1:24" ht="22.5" customHeight="1">
      <c r="A13" s="1165" t="s">
        <v>85</v>
      </c>
      <c r="B13" s="764" t="s">
        <v>83</v>
      </c>
      <c r="C13" s="1250" t="s">
        <v>247</v>
      </c>
      <c r="D13" s="1251"/>
      <c r="E13" s="1251"/>
      <c r="F13" s="1251"/>
      <c r="G13" s="1251"/>
      <c r="H13" s="1251"/>
      <c r="I13" s="1251"/>
      <c r="J13" s="1251"/>
      <c r="K13" s="1251"/>
      <c r="L13" s="1251"/>
      <c r="M13" s="1251"/>
      <c r="N13" s="1251"/>
      <c r="O13" s="1251"/>
      <c r="P13" s="1251"/>
      <c r="Q13" s="1251"/>
      <c r="R13" s="1251"/>
      <c r="S13" s="1251"/>
      <c r="T13" s="1251"/>
      <c r="U13" s="1251"/>
      <c r="V13" s="1252"/>
      <c r="W13" s="714"/>
      <c r="X13" s="36"/>
    </row>
    <row r="14" spans="1:32" ht="18" customHeight="1">
      <c r="A14" s="1165"/>
      <c r="B14" s="764" t="s">
        <v>84</v>
      </c>
      <c r="C14" s="712"/>
      <c r="D14" s="1256" t="s">
        <v>518</v>
      </c>
      <c r="E14" s="1257"/>
      <c r="F14" s="1257"/>
      <c r="G14" s="1257"/>
      <c r="H14" s="1257"/>
      <c r="I14" s="1257"/>
      <c r="J14" s="1257"/>
      <c r="K14" s="1257"/>
      <c r="L14" s="1257"/>
      <c r="M14" s="1257"/>
      <c r="N14" s="1257"/>
      <c r="O14" s="1257"/>
      <c r="P14" s="1257"/>
      <c r="Q14" s="1257"/>
      <c r="R14" s="1258"/>
      <c r="S14" s="712"/>
      <c r="T14" s="712"/>
      <c r="U14" s="712"/>
      <c r="V14" s="712"/>
      <c r="W14" s="716"/>
      <c r="X14" s="36"/>
      <c r="Y14" s="36"/>
      <c r="Z14" s="36"/>
      <c r="AA14" s="36"/>
      <c r="AB14" s="36"/>
      <c r="AC14" s="36"/>
      <c r="AD14" s="36"/>
      <c r="AE14" s="36"/>
      <c r="AF14" s="36"/>
    </row>
    <row r="15" spans="1:35" ht="22.5" customHeight="1">
      <c r="A15" s="1165" t="s">
        <v>86</v>
      </c>
      <c r="B15" s="764" t="s">
        <v>83</v>
      </c>
      <c r="C15" s="1250" t="s">
        <v>247</v>
      </c>
      <c r="D15" s="1251"/>
      <c r="E15" s="1251"/>
      <c r="F15" s="1251"/>
      <c r="G15" s="1251"/>
      <c r="H15" s="1251"/>
      <c r="I15" s="1251"/>
      <c r="J15" s="1251"/>
      <c r="K15" s="1251"/>
      <c r="L15" s="1251"/>
      <c r="M15" s="1251"/>
      <c r="N15" s="1251"/>
      <c r="O15" s="1251"/>
      <c r="P15" s="1251"/>
      <c r="Q15" s="1251"/>
      <c r="R15" s="1251"/>
      <c r="S15" s="1251"/>
      <c r="T15" s="1251"/>
      <c r="U15" s="1251"/>
      <c r="V15" s="1252"/>
      <c r="W15" s="714"/>
      <c r="Y15" s="1273" t="s">
        <v>519</v>
      </c>
      <c r="Z15" s="1273"/>
      <c r="AA15" s="1273"/>
      <c r="AB15" s="1273"/>
      <c r="AC15" s="1273"/>
      <c r="AD15" s="1273"/>
      <c r="AE15" s="1273"/>
      <c r="AF15" s="1273"/>
      <c r="AG15" s="1273"/>
      <c r="AH15" s="1273"/>
      <c r="AI15" s="1273"/>
    </row>
    <row r="16" spans="1:34" ht="18" customHeight="1">
      <c r="A16" s="1165"/>
      <c r="B16" s="764" t="s">
        <v>84</v>
      </c>
      <c r="C16" s="712"/>
      <c r="D16" s="1253" t="s">
        <v>546</v>
      </c>
      <c r="E16" s="1254"/>
      <c r="F16" s="1254"/>
      <c r="G16" s="1254"/>
      <c r="H16" s="1254"/>
      <c r="I16" s="1254"/>
      <c r="J16" s="1254"/>
      <c r="K16" s="1254"/>
      <c r="L16" s="1254"/>
      <c r="M16" s="1254"/>
      <c r="N16" s="1254"/>
      <c r="O16" s="1254"/>
      <c r="P16" s="1254"/>
      <c r="Q16" s="1254"/>
      <c r="R16" s="1254"/>
      <c r="S16" s="772"/>
      <c r="T16" s="772"/>
      <c r="U16" s="772"/>
      <c r="V16" s="772"/>
      <c r="W16" s="754"/>
      <c r="X16" s="171"/>
      <c r="Y16" s="171"/>
      <c r="Z16" s="171"/>
      <c r="AA16" s="171"/>
      <c r="AB16" s="171"/>
      <c r="AC16" s="171"/>
      <c r="AD16" s="171"/>
      <c r="AE16" s="171"/>
      <c r="AF16" s="171"/>
      <c r="AG16" s="171"/>
      <c r="AH16" s="171"/>
    </row>
    <row r="17" spans="1:23" ht="24" customHeight="1">
      <c r="A17" s="1165" t="s">
        <v>87</v>
      </c>
      <c r="B17" s="764" t="s">
        <v>83</v>
      </c>
      <c r="C17" s="1250" t="s">
        <v>247</v>
      </c>
      <c r="D17" s="1251"/>
      <c r="E17" s="1251"/>
      <c r="F17" s="1251"/>
      <c r="G17" s="1251"/>
      <c r="H17" s="1251"/>
      <c r="I17" s="1251"/>
      <c r="J17" s="1251"/>
      <c r="K17" s="1251"/>
      <c r="L17" s="1251"/>
      <c r="M17" s="1251"/>
      <c r="N17" s="1251"/>
      <c r="O17" s="1251"/>
      <c r="P17" s="1251"/>
      <c r="Q17" s="1251"/>
      <c r="R17" s="1251"/>
      <c r="S17" s="1251"/>
      <c r="T17" s="1251"/>
      <c r="U17" s="1251"/>
      <c r="V17" s="1252"/>
      <c r="W17" s="714"/>
    </row>
    <row r="18" spans="1:23" ht="18" customHeight="1">
      <c r="A18" s="1165"/>
      <c r="B18" s="716" t="s">
        <v>84</v>
      </c>
      <c r="C18" s="714"/>
      <c r="D18" s="714"/>
      <c r="E18" s="714"/>
      <c r="F18" s="714"/>
      <c r="G18" s="714"/>
      <c r="H18" s="714"/>
      <c r="I18" s="714"/>
      <c r="J18" s="714"/>
      <c r="K18" s="714"/>
      <c r="L18" s="714"/>
      <c r="M18" s="714"/>
      <c r="N18" s="714"/>
      <c r="O18" s="714"/>
      <c r="P18" s="714"/>
      <c r="Q18" s="714"/>
      <c r="R18" s="714"/>
      <c r="S18" s="714"/>
      <c r="T18" s="714"/>
      <c r="U18" s="714"/>
      <c r="V18" s="714"/>
      <c r="W18" s="714"/>
    </row>
    <row r="19" spans="1:44" ht="24" customHeight="1">
      <c r="A19" s="1165" t="s">
        <v>88</v>
      </c>
      <c r="B19" s="764" t="s">
        <v>83</v>
      </c>
      <c r="C19" s="1250" t="s">
        <v>247</v>
      </c>
      <c r="D19" s="1251"/>
      <c r="E19" s="1251"/>
      <c r="F19" s="1251"/>
      <c r="G19" s="1251"/>
      <c r="H19" s="1251"/>
      <c r="I19" s="1251"/>
      <c r="J19" s="1251"/>
      <c r="K19" s="1251"/>
      <c r="L19" s="1251"/>
      <c r="M19" s="1251"/>
      <c r="N19" s="1251"/>
      <c r="O19" s="1251"/>
      <c r="P19" s="1251"/>
      <c r="Q19" s="1251"/>
      <c r="R19" s="1251"/>
      <c r="S19" s="1251"/>
      <c r="T19" s="1251"/>
      <c r="U19" s="1251"/>
      <c r="V19" s="1252"/>
      <c r="W19" s="714"/>
      <c r="Y19" s="1271" t="s">
        <v>533</v>
      </c>
      <c r="Z19" s="1271"/>
      <c r="AA19" s="1271"/>
      <c r="AB19" s="1271"/>
      <c r="AC19" s="1271"/>
      <c r="AD19" s="1271"/>
      <c r="AE19" s="1271"/>
      <c r="AF19" s="1271"/>
      <c r="AG19" s="717"/>
      <c r="AH19" s="1272" t="s">
        <v>519</v>
      </c>
      <c r="AI19" s="1272"/>
      <c r="AJ19" s="1272"/>
      <c r="AK19" s="1272"/>
      <c r="AL19" s="1272"/>
      <c r="AM19" s="1272"/>
      <c r="AN19" s="1272"/>
      <c r="AO19" s="1272"/>
      <c r="AP19" s="1272"/>
      <c r="AQ19" s="1272"/>
      <c r="AR19" s="1272"/>
    </row>
    <row r="20" spans="1:44" ht="30" customHeight="1">
      <c r="A20" s="1165"/>
      <c r="B20" s="764" t="s">
        <v>84</v>
      </c>
      <c r="C20" s="712"/>
      <c r="D20" s="1269" t="s">
        <v>519</v>
      </c>
      <c r="E20" s="1270"/>
      <c r="F20" s="1270"/>
      <c r="G20" s="1270"/>
      <c r="H20" s="1270"/>
      <c r="I20" s="1270"/>
      <c r="J20" s="712"/>
      <c r="K20" s="712"/>
      <c r="L20" s="712"/>
      <c r="M20" s="712"/>
      <c r="N20" s="712"/>
      <c r="O20" s="712"/>
      <c r="P20" s="712"/>
      <c r="Q20" s="712"/>
      <c r="R20" s="712"/>
      <c r="S20" s="712"/>
      <c r="T20" s="712"/>
      <c r="U20" s="712"/>
      <c r="V20" s="712"/>
      <c r="W20" s="714"/>
      <c r="Y20" s="1271"/>
      <c r="Z20" s="1271"/>
      <c r="AA20" s="1271"/>
      <c r="AB20" s="1271"/>
      <c r="AC20" s="1271"/>
      <c r="AD20" s="1271"/>
      <c r="AE20" s="1271"/>
      <c r="AF20" s="1271"/>
      <c r="AG20" s="715"/>
      <c r="AH20" s="1272"/>
      <c r="AI20" s="1272"/>
      <c r="AJ20" s="1272"/>
      <c r="AK20" s="1272"/>
      <c r="AL20" s="1272"/>
      <c r="AM20" s="1272"/>
      <c r="AN20" s="1272"/>
      <c r="AO20" s="1272"/>
      <c r="AP20" s="1272"/>
      <c r="AQ20" s="1272"/>
      <c r="AR20" s="1272"/>
    </row>
    <row r="21" spans="1:23" ht="21.75" customHeight="1">
      <c r="A21" s="1165" t="s">
        <v>89</v>
      </c>
      <c r="B21" s="764" t="s">
        <v>83</v>
      </c>
      <c r="C21" s="750"/>
      <c r="D21" s="1263" t="s">
        <v>519</v>
      </c>
      <c r="E21" s="1264"/>
      <c r="F21" s="1264"/>
      <c r="G21" s="1264"/>
      <c r="H21" s="1264"/>
      <c r="I21" s="1264"/>
      <c r="J21" s="1264"/>
      <c r="K21" s="1264"/>
      <c r="L21" s="1264"/>
      <c r="M21" s="1264"/>
      <c r="N21" s="1264"/>
      <c r="O21" s="1265"/>
      <c r="P21" s="1259" t="s">
        <v>517</v>
      </c>
      <c r="Q21" s="1260"/>
      <c r="R21" s="1260"/>
      <c r="S21" s="1260"/>
      <c r="T21" s="1260"/>
      <c r="U21" s="1260"/>
      <c r="V21" s="1260"/>
      <c r="W21" s="827"/>
    </row>
    <row r="22" spans="1:23" ht="21.75" customHeight="1">
      <c r="A22" s="1165"/>
      <c r="B22" s="764" t="s">
        <v>84</v>
      </c>
      <c r="C22" s="827"/>
      <c r="D22" s="1266"/>
      <c r="E22" s="1267"/>
      <c r="F22" s="1267"/>
      <c r="G22" s="1267"/>
      <c r="H22" s="1267"/>
      <c r="I22" s="1267"/>
      <c r="J22" s="1267"/>
      <c r="K22" s="1267"/>
      <c r="L22" s="1267"/>
      <c r="M22" s="1267"/>
      <c r="N22" s="1267"/>
      <c r="O22" s="1268"/>
      <c r="P22" s="1261"/>
      <c r="Q22" s="1262"/>
      <c r="R22" s="1262"/>
      <c r="S22" s="1262"/>
      <c r="T22" s="1262"/>
      <c r="U22" s="1262"/>
      <c r="V22" s="1262"/>
      <c r="W22" s="827"/>
    </row>
    <row r="23" spans="1:22" ht="4.5" customHeight="1">
      <c r="A23" s="34"/>
      <c r="B23" s="35"/>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36" t="s">
        <v>141</v>
      </c>
      <c r="B24" s="1136"/>
      <c r="C24" s="1136"/>
      <c r="D24" s="1136"/>
      <c r="E24" s="1136"/>
      <c r="F24" s="1136"/>
      <c r="G24" s="1136"/>
      <c r="H24" s="1136"/>
      <c r="I24" s="1136"/>
      <c r="J24" s="1136"/>
      <c r="K24" s="1136"/>
      <c r="L24" s="1136"/>
      <c r="M24" s="1136"/>
      <c r="N24" s="1136"/>
      <c r="O24" s="1136"/>
      <c r="P24" s="1136"/>
      <c r="Q24" s="1136"/>
      <c r="R24" s="1136"/>
      <c r="S24" s="1136"/>
      <c r="T24" s="1136"/>
      <c r="U24" s="1136"/>
      <c r="V24" s="1136"/>
    </row>
    <row r="25" spans="1:22" ht="12" customHeight="1">
      <c r="A25" s="23"/>
      <c r="B25" s="37"/>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13" t="s">
        <v>525</v>
      </c>
      <c r="R26" s="1113"/>
      <c r="S26" s="1113"/>
      <c r="T26" s="1113"/>
      <c r="U26" s="1113"/>
      <c r="V26" s="1113"/>
    </row>
    <row r="27" spans="1:22" ht="15.75">
      <c r="A27" s="19"/>
      <c r="B27" s="19"/>
      <c r="C27" s="19"/>
      <c r="D27" s="19"/>
      <c r="E27" s="1137" t="s">
        <v>90</v>
      </c>
      <c r="F27" s="1137"/>
      <c r="G27" s="1137"/>
      <c r="H27" s="1137"/>
      <c r="I27" s="1137"/>
      <c r="J27" s="1137"/>
      <c r="K27" s="19"/>
      <c r="L27" s="19"/>
      <c r="M27" s="19"/>
      <c r="N27" s="19"/>
      <c r="O27" s="19"/>
      <c r="P27" s="19"/>
      <c r="Q27" s="1137" t="s">
        <v>1</v>
      </c>
      <c r="R27" s="1137"/>
      <c r="S27" s="1137"/>
      <c r="T27" s="1137"/>
      <c r="U27" s="1137"/>
      <c r="V27" s="1137"/>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ht="18" customHeight="1"/>
    <row r="30" spans="6:22" ht="15">
      <c r="F30" s="1138" t="s">
        <v>137</v>
      </c>
      <c r="G30" s="1138"/>
      <c r="H30" s="1138"/>
      <c r="I30" s="1138"/>
      <c r="Q30" s="1138" t="s">
        <v>75</v>
      </c>
      <c r="R30" s="1138"/>
      <c r="S30" s="1138"/>
      <c r="T30" s="1138"/>
      <c r="U30" s="1138"/>
      <c r="V30" s="1138"/>
    </row>
    <row r="31" spans="9:16" ht="15">
      <c r="I31" s="141"/>
      <c r="J31" s="141"/>
      <c r="K31" s="141"/>
      <c r="L31" s="141"/>
      <c r="M31" s="141"/>
      <c r="N31" s="141"/>
      <c r="O31" s="141"/>
      <c r="P31" s="141"/>
    </row>
  </sheetData>
  <sheetProtection/>
  <mergeCells count="41">
    <mergeCell ref="Y19:AF20"/>
    <mergeCell ref="AH19:AR20"/>
    <mergeCell ref="Y15:AI15"/>
    <mergeCell ref="C17:V17"/>
    <mergeCell ref="C19:V19"/>
    <mergeCell ref="E27:J27"/>
    <mergeCell ref="Q27:V27"/>
    <mergeCell ref="A8:B8"/>
    <mergeCell ref="F30:I30"/>
    <mergeCell ref="Q30:V30"/>
    <mergeCell ref="A19:A20"/>
    <mergeCell ref="A21:A22"/>
    <mergeCell ref="A24:V24"/>
    <mergeCell ref="P21:V22"/>
    <mergeCell ref="Q26:V26"/>
    <mergeCell ref="D21:O22"/>
    <mergeCell ref="D20:I20"/>
    <mergeCell ref="A9:B9"/>
    <mergeCell ref="A10:B10"/>
    <mergeCell ref="A11:A12"/>
    <mergeCell ref="A13:A14"/>
    <mergeCell ref="D12:L12"/>
    <mergeCell ref="C13:V13"/>
    <mergeCell ref="D14:R14"/>
    <mergeCell ref="C8:F8"/>
    <mergeCell ref="G8:J8"/>
    <mergeCell ref="K8:O8"/>
    <mergeCell ref="P8:S8"/>
    <mergeCell ref="A17:A18"/>
    <mergeCell ref="C11:V11"/>
    <mergeCell ref="C15:V15"/>
    <mergeCell ref="D16:R16"/>
    <mergeCell ref="A15:A16"/>
    <mergeCell ref="T8:W8"/>
    <mergeCell ref="A6:V6"/>
    <mergeCell ref="A1:H1"/>
    <mergeCell ref="K1:V1"/>
    <mergeCell ref="A2:H2"/>
    <mergeCell ref="K2:V2"/>
    <mergeCell ref="A4:V4"/>
    <mergeCell ref="A5:V5"/>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H31"/>
  <sheetViews>
    <sheetView zoomScale="115" zoomScaleNormal="115" zoomScalePageLayoutView="0" workbookViewId="0" topLeftCell="A8">
      <selection activeCell="J21" sqref="J21"/>
    </sheetView>
  </sheetViews>
  <sheetFormatPr defaultColWidth="9.140625" defaultRowHeight="15"/>
  <cols>
    <col min="1" max="1" width="6.140625" style="0" customWidth="1"/>
    <col min="2" max="2" width="6.7109375" style="0" customWidth="1"/>
    <col min="3" max="17" width="5.421875" style="0" customWidth="1"/>
    <col min="18" max="22" width="6.140625" style="0" customWidth="1"/>
    <col min="23" max="28" width="5.00390625" style="0" customWidth="1"/>
  </cols>
  <sheetData>
    <row r="1" spans="1:22" ht="15.75">
      <c r="A1" s="1171" t="s">
        <v>77</v>
      </c>
      <c r="B1" s="1171"/>
      <c r="C1" s="1171"/>
      <c r="D1" s="1171"/>
      <c r="E1" s="1171"/>
      <c r="F1" s="1171"/>
      <c r="G1" s="1171"/>
      <c r="H1" s="1171"/>
      <c r="I1" s="62"/>
      <c r="J1" s="62"/>
      <c r="K1" s="1137" t="s">
        <v>78</v>
      </c>
      <c r="L1" s="1137"/>
      <c r="M1" s="1137"/>
      <c r="N1" s="1137"/>
      <c r="O1" s="1137"/>
      <c r="P1" s="1137"/>
      <c r="Q1" s="1137"/>
      <c r="R1" s="1137"/>
      <c r="S1" s="1137"/>
      <c r="T1" s="1137"/>
      <c r="U1" s="1137"/>
      <c r="V1" s="1137"/>
    </row>
    <row r="2" spans="1:22" ht="15.75">
      <c r="A2" s="1172" t="s">
        <v>76</v>
      </c>
      <c r="B2" s="1172"/>
      <c r="C2" s="1172"/>
      <c r="D2" s="1172"/>
      <c r="E2" s="1172"/>
      <c r="F2" s="1172"/>
      <c r="G2" s="1172"/>
      <c r="H2" s="1172"/>
      <c r="I2" s="62"/>
      <c r="J2" s="62"/>
      <c r="K2" s="1173" t="s">
        <v>79</v>
      </c>
      <c r="L2" s="1173"/>
      <c r="M2" s="1173"/>
      <c r="N2" s="1173"/>
      <c r="O2" s="1173"/>
      <c r="P2" s="1173"/>
      <c r="Q2" s="1173"/>
      <c r="R2" s="1173"/>
      <c r="S2" s="1173"/>
      <c r="T2" s="1173"/>
      <c r="U2" s="1173"/>
      <c r="V2" s="1173"/>
    </row>
    <row r="3" spans="1:22" ht="6" customHeight="1">
      <c r="A3" s="9"/>
      <c r="B3" s="20"/>
      <c r="C3" s="9"/>
      <c r="D3" s="9"/>
      <c r="E3" s="9"/>
      <c r="F3" s="9"/>
      <c r="G3" s="9"/>
      <c r="H3" s="9"/>
      <c r="I3" s="9"/>
      <c r="J3" s="9"/>
      <c r="K3" s="9"/>
      <c r="L3" s="9"/>
      <c r="M3" s="21"/>
      <c r="N3" s="9"/>
      <c r="O3" s="9"/>
      <c r="P3" s="9"/>
      <c r="Q3" s="9"/>
      <c r="R3" s="9"/>
      <c r="S3" s="9"/>
      <c r="T3" s="9"/>
      <c r="U3" s="9"/>
      <c r="V3" s="9"/>
    </row>
    <row r="4" spans="1:22" ht="18.75">
      <c r="A4" s="1174" t="s">
        <v>475</v>
      </c>
      <c r="B4" s="1174"/>
      <c r="C4" s="1174"/>
      <c r="D4" s="1174"/>
      <c r="E4" s="1174"/>
      <c r="F4" s="1174"/>
      <c r="G4" s="1174"/>
      <c r="H4" s="1174"/>
      <c r="I4" s="1174"/>
      <c r="J4" s="1174"/>
      <c r="K4" s="1174"/>
      <c r="L4" s="1174"/>
      <c r="M4" s="1174"/>
      <c r="N4" s="1174"/>
      <c r="O4" s="1174"/>
      <c r="P4" s="1174"/>
      <c r="Q4" s="1174"/>
      <c r="R4" s="1174"/>
      <c r="S4" s="1174"/>
      <c r="T4" s="1174"/>
      <c r="U4" s="1174"/>
      <c r="V4" s="1174"/>
    </row>
    <row r="5" spans="1:22" ht="18.75" customHeight="1">
      <c r="A5" s="1174" t="s">
        <v>210</v>
      </c>
      <c r="B5" s="1174"/>
      <c r="C5" s="1174"/>
      <c r="D5" s="1174"/>
      <c r="E5" s="1174"/>
      <c r="F5" s="1174"/>
      <c r="G5" s="1174"/>
      <c r="H5" s="1174"/>
      <c r="I5" s="1174"/>
      <c r="J5" s="1174"/>
      <c r="K5" s="1174"/>
      <c r="L5" s="1174"/>
      <c r="M5" s="1174"/>
      <c r="N5" s="1174"/>
      <c r="O5" s="1174"/>
      <c r="P5" s="1174"/>
      <c r="Q5" s="1174"/>
      <c r="R5" s="1174"/>
      <c r="S5" s="1174"/>
      <c r="T5" s="1174"/>
      <c r="U5" s="1174"/>
      <c r="V5" s="1174"/>
    </row>
    <row r="6" spans="1:22" ht="15">
      <c r="A6" s="1168" t="s">
        <v>520</v>
      </c>
      <c r="B6" s="1168"/>
      <c r="C6" s="1168"/>
      <c r="D6" s="1168"/>
      <c r="E6" s="1168"/>
      <c r="F6" s="1168"/>
      <c r="G6" s="1168"/>
      <c r="H6" s="1168"/>
      <c r="I6" s="1168"/>
      <c r="J6" s="1168"/>
      <c r="K6" s="1168"/>
      <c r="L6" s="1168"/>
      <c r="M6" s="1168"/>
      <c r="N6" s="1168"/>
      <c r="O6" s="1168"/>
      <c r="P6" s="1168"/>
      <c r="Q6" s="1168"/>
      <c r="R6" s="1168"/>
      <c r="S6" s="1168"/>
      <c r="T6" s="1168"/>
      <c r="U6" s="1168"/>
      <c r="V6" s="1168"/>
    </row>
    <row r="7" spans="1:22" ht="9.75" customHeight="1">
      <c r="A7" s="9"/>
      <c r="B7" s="9"/>
      <c r="C7" s="9"/>
      <c r="D7" s="9"/>
      <c r="E7" s="9"/>
      <c r="F7" s="9"/>
      <c r="G7" s="9"/>
      <c r="H7" s="9"/>
      <c r="I7" s="9"/>
      <c r="J7" s="9"/>
      <c r="K7" s="38"/>
      <c r="L7" s="9"/>
      <c r="M7" s="9"/>
      <c r="N7" s="9"/>
      <c r="O7" s="9"/>
      <c r="P7" s="9"/>
      <c r="Q7" s="9"/>
      <c r="R7" s="9"/>
      <c r="S7" s="9"/>
      <c r="T7" s="9"/>
      <c r="U7" s="9"/>
      <c r="V7" s="9"/>
    </row>
    <row r="8" spans="1:23" ht="25.5" customHeight="1">
      <c r="A8" s="1165" t="s">
        <v>69</v>
      </c>
      <c r="B8" s="1165"/>
      <c r="C8" s="1114" t="s">
        <v>218</v>
      </c>
      <c r="D8" s="1114"/>
      <c r="E8" s="1114"/>
      <c r="F8" s="1114"/>
      <c r="G8" s="1114" t="s">
        <v>150</v>
      </c>
      <c r="H8" s="1114"/>
      <c r="I8" s="1114"/>
      <c r="J8" s="1114"/>
      <c r="K8" s="1114" t="s">
        <v>151</v>
      </c>
      <c r="L8" s="1114"/>
      <c r="M8" s="1114"/>
      <c r="N8" s="1114"/>
      <c r="O8" s="1114"/>
      <c r="P8" s="1114" t="s">
        <v>152</v>
      </c>
      <c r="Q8" s="1114"/>
      <c r="R8" s="1114"/>
      <c r="S8" s="1114"/>
      <c r="T8" s="1114" t="s">
        <v>306</v>
      </c>
      <c r="U8" s="1114"/>
      <c r="V8" s="1114"/>
      <c r="W8" s="1114"/>
    </row>
    <row r="9" spans="1:23" ht="22.5">
      <c r="A9" s="1165" t="s">
        <v>80</v>
      </c>
      <c r="B9" s="1165"/>
      <c r="C9" s="170" t="s">
        <v>467</v>
      </c>
      <c r="D9" s="170" t="s">
        <v>283</v>
      </c>
      <c r="E9" s="238" t="s">
        <v>284</v>
      </c>
      <c r="F9" s="175" t="s">
        <v>285</v>
      </c>
      <c r="G9" s="175" t="s">
        <v>286</v>
      </c>
      <c r="H9" s="169" t="s">
        <v>287</v>
      </c>
      <c r="I9" s="169" t="s">
        <v>288</v>
      </c>
      <c r="J9" s="169" t="s">
        <v>289</v>
      </c>
      <c r="K9" s="169" t="s">
        <v>290</v>
      </c>
      <c r="L9" s="169" t="s">
        <v>291</v>
      </c>
      <c r="M9" s="169" t="s">
        <v>292</v>
      </c>
      <c r="N9" s="169" t="s">
        <v>293</v>
      </c>
      <c r="O9" s="169" t="s">
        <v>294</v>
      </c>
      <c r="P9" s="169" t="s">
        <v>295</v>
      </c>
      <c r="Q9" s="169" t="s">
        <v>296</v>
      </c>
      <c r="R9" s="169" t="s">
        <v>297</v>
      </c>
      <c r="S9" s="169" t="s">
        <v>298</v>
      </c>
      <c r="T9" s="169" t="s">
        <v>299</v>
      </c>
      <c r="U9" s="168" t="s">
        <v>300</v>
      </c>
      <c r="V9" s="169" t="s">
        <v>301</v>
      </c>
      <c r="W9" s="169" t="s">
        <v>302</v>
      </c>
    </row>
    <row r="10" spans="1:23" ht="15">
      <c r="A10" s="1165" t="s">
        <v>81</v>
      </c>
      <c r="B10" s="1165"/>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61">
        <v>21</v>
      </c>
    </row>
    <row r="11" spans="1:23" ht="18.75" customHeight="1">
      <c r="A11" s="1165" t="s">
        <v>82</v>
      </c>
      <c r="B11" s="764" t="s">
        <v>83</v>
      </c>
      <c r="C11" s="1281" t="s">
        <v>503</v>
      </c>
      <c r="D11" s="1281"/>
      <c r="E11" s="1281"/>
      <c r="F11" s="1281"/>
      <c r="G11" s="1281"/>
      <c r="H11" s="1281"/>
      <c r="I11" s="1281"/>
      <c r="J11" s="1281"/>
      <c r="K11" s="1281"/>
      <c r="L11" s="1281"/>
      <c r="M11" s="1281"/>
      <c r="N11" s="1281"/>
      <c r="O11" s="1281"/>
      <c r="P11" s="1281"/>
      <c r="Q11" s="1281"/>
      <c r="R11" s="1281"/>
      <c r="S11" s="712"/>
      <c r="T11" s="712"/>
      <c r="U11" s="719"/>
      <c r="V11" s="719"/>
      <c r="W11" s="714"/>
    </row>
    <row r="12" spans="1:25" ht="18.75" customHeight="1">
      <c r="A12" s="1165"/>
      <c r="B12" s="764" t="s">
        <v>84</v>
      </c>
      <c r="C12" s="1281"/>
      <c r="D12" s="1281"/>
      <c r="E12" s="1281"/>
      <c r="F12" s="1281"/>
      <c r="G12" s="1281"/>
      <c r="H12" s="1281"/>
      <c r="I12" s="1281"/>
      <c r="J12" s="1281"/>
      <c r="K12" s="1281"/>
      <c r="L12" s="1281"/>
      <c r="M12" s="1281"/>
      <c r="N12" s="1281"/>
      <c r="O12" s="1281"/>
      <c r="P12" s="1281"/>
      <c r="Q12" s="1281"/>
      <c r="R12" s="1281"/>
      <c r="S12" s="712"/>
      <c r="T12" s="712"/>
      <c r="U12" s="116"/>
      <c r="V12" s="116"/>
      <c r="W12" s="714"/>
      <c r="Y12">
        <f>120/8</f>
        <v>15</v>
      </c>
    </row>
    <row r="13" spans="1:32" ht="18.75" customHeight="1">
      <c r="A13" s="1165" t="s">
        <v>85</v>
      </c>
      <c r="B13" s="764" t="s">
        <v>83</v>
      </c>
      <c r="C13" s="1195" t="s">
        <v>497</v>
      </c>
      <c r="D13" s="1195"/>
      <c r="E13" s="1195"/>
      <c r="F13" s="1195"/>
      <c r="G13" s="1195"/>
      <c r="H13" s="1195"/>
      <c r="I13" s="1195"/>
      <c r="J13" s="1195"/>
      <c r="K13" s="1195"/>
      <c r="L13" s="1195"/>
      <c r="M13" s="1195"/>
      <c r="N13" s="1195"/>
      <c r="O13" s="1195"/>
      <c r="P13" s="1195"/>
      <c r="Q13" s="1195"/>
      <c r="R13" s="1195"/>
      <c r="S13" s="1195"/>
      <c r="T13" s="1195"/>
      <c r="U13" s="1195"/>
      <c r="V13" s="1195"/>
      <c r="W13" s="716"/>
      <c r="X13" s="36"/>
      <c r="Y13" s="36"/>
      <c r="Z13" s="36"/>
      <c r="AA13" s="36"/>
      <c r="AB13" s="36"/>
      <c r="AC13" s="36"/>
      <c r="AD13" s="36"/>
      <c r="AE13" s="36"/>
      <c r="AF13" s="36"/>
    </row>
    <row r="14" spans="1:32" ht="18.75" customHeight="1">
      <c r="A14" s="1165"/>
      <c r="B14" s="764" t="s">
        <v>84</v>
      </c>
      <c r="C14" s="1196" t="s">
        <v>498</v>
      </c>
      <c r="D14" s="1196"/>
      <c r="E14" s="1196"/>
      <c r="F14" s="1196"/>
      <c r="G14" s="1196"/>
      <c r="H14" s="1196"/>
      <c r="I14" s="1196"/>
      <c r="J14" s="1196"/>
      <c r="K14" s="1196"/>
      <c r="L14" s="1196"/>
      <c r="M14" s="1196"/>
      <c r="N14" s="1196"/>
      <c r="O14" s="1196"/>
      <c r="P14" s="1196"/>
      <c r="Q14" s="1196"/>
      <c r="R14" s="1196"/>
      <c r="S14" s="1196"/>
      <c r="T14" s="714"/>
      <c r="U14" s="714"/>
      <c r="V14" s="758"/>
      <c r="W14" s="716"/>
      <c r="X14" s="36"/>
      <c r="Y14" s="36"/>
      <c r="Z14" s="36"/>
      <c r="AA14" s="36"/>
      <c r="AB14" s="36"/>
      <c r="AC14" s="36"/>
      <c r="AD14" s="36"/>
      <c r="AE14" s="36"/>
      <c r="AF14" s="36"/>
    </row>
    <row r="15" spans="1:23" ht="36" customHeight="1">
      <c r="A15" s="1165" t="s">
        <v>86</v>
      </c>
      <c r="B15" s="764" t="s">
        <v>83</v>
      </c>
      <c r="C15" s="1274" t="s">
        <v>495</v>
      </c>
      <c r="D15" s="1274"/>
      <c r="E15" s="1274"/>
      <c r="F15" s="1274"/>
      <c r="G15" s="1274"/>
      <c r="H15" s="1274"/>
      <c r="I15" s="1274"/>
      <c r="J15" s="1274"/>
      <c r="K15" s="717"/>
      <c r="L15" s="1190" t="s">
        <v>496</v>
      </c>
      <c r="M15" s="1190"/>
      <c r="N15" s="1190"/>
      <c r="O15" s="1190"/>
      <c r="P15" s="1190"/>
      <c r="Q15" s="1190"/>
      <c r="R15" s="1190"/>
      <c r="S15" s="1190"/>
      <c r="T15" s="1190"/>
      <c r="U15" s="1190"/>
      <c r="V15" s="1190"/>
      <c r="W15" s="714"/>
    </row>
    <row r="16" spans="1:34" ht="27.75" customHeight="1">
      <c r="A16" s="1165"/>
      <c r="B16" s="764" t="s">
        <v>84</v>
      </c>
      <c r="C16" s="1274"/>
      <c r="D16" s="1274"/>
      <c r="E16" s="1274"/>
      <c r="F16" s="1274"/>
      <c r="G16" s="1274"/>
      <c r="H16" s="1274"/>
      <c r="I16" s="1274"/>
      <c r="J16" s="1274"/>
      <c r="K16" s="757"/>
      <c r="L16" s="1278" t="s">
        <v>504</v>
      </c>
      <c r="M16" s="1279"/>
      <c r="N16" s="1279"/>
      <c r="O16" s="1279"/>
      <c r="P16" s="1279"/>
      <c r="Q16" s="1279"/>
      <c r="R16" s="1279"/>
      <c r="S16" s="1279"/>
      <c r="T16" s="1280"/>
      <c r="U16" s="103"/>
      <c r="V16" s="103"/>
      <c r="W16" s="754"/>
      <c r="X16" s="171"/>
      <c r="Y16" s="171"/>
      <c r="Z16" s="171"/>
      <c r="AA16" s="171"/>
      <c r="AB16" s="171"/>
      <c r="AC16" s="171"/>
      <c r="AD16" s="171"/>
      <c r="AE16" s="171"/>
      <c r="AF16" s="171"/>
      <c r="AG16" s="171"/>
      <c r="AH16" s="171"/>
    </row>
    <row r="17" spans="1:23" ht="27" customHeight="1">
      <c r="A17" s="1165" t="s">
        <v>87</v>
      </c>
      <c r="B17" s="764" t="s">
        <v>83</v>
      </c>
      <c r="C17" s="1275" t="s">
        <v>500</v>
      </c>
      <c r="D17" s="1276"/>
      <c r="E17" s="1276"/>
      <c r="F17" s="1276"/>
      <c r="G17" s="1276"/>
      <c r="H17" s="1276"/>
      <c r="I17" s="1276"/>
      <c r="J17" s="1277"/>
      <c r="K17" s="103"/>
      <c r="L17" s="1278" t="s">
        <v>504</v>
      </c>
      <c r="M17" s="1279"/>
      <c r="N17" s="1279"/>
      <c r="O17" s="1279"/>
      <c r="P17" s="1279"/>
      <c r="Q17" s="1279"/>
      <c r="R17" s="1279"/>
      <c r="S17" s="1279"/>
      <c r="T17" s="1280"/>
      <c r="U17" s="714"/>
      <c r="V17" s="714"/>
      <c r="W17" s="714"/>
    </row>
    <row r="18" spans="1:24" ht="21" customHeight="1">
      <c r="A18" s="1165"/>
      <c r="B18" s="716" t="s">
        <v>84</v>
      </c>
      <c r="C18" s="712"/>
      <c r="D18" s="712"/>
      <c r="E18" s="712"/>
      <c r="F18" s="712"/>
      <c r="G18" s="714"/>
      <c r="H18" s="1272" t="s">
        <v>502</v>
      </c>
      <c r="I18" s="1272"/>
      <c r="J18" s="1272"/>
      <c r="K18" s="1272"/>
      <c r="L18" s="1272"/>
      <c r="M18" s="1272"/>
      <c r="N18" s="1272"/>
      <c r="O18" s="1272"/>
      <c r="P18" s="1272"/>
      <c r="Q18" s="1272"/>
      <c r="R18" s="1272"/>
      <c r="S18" s="1272"/>
      <c r="T18" s="1272"/>
      <c r="U18" s="1272"/>
      <c r="V18" s="1272"/>
      <c r="W18" s="714"/>
      <c r="X18" t="s">
        <v>501</v>
      </c>
    </row>
    <row r="19" spans="1:24" ht="18.75" customHeight="1">
      <c r="A19" s="1165" t="s">
        <v>88</v>
      </c>
      <c r="B19" s="764" t="s">
        <v>83</v>
      </c>
      <c r="C19" s="1203" t="s">
        <v>499</v>
      </c>
      <c r="D19" s="1203"/>
      <c r="E19" s="1203"/>
      <c r="F19" s="1203"/>
      <c r="G19" s="1203"/>
      <c r="H19" s="1203"/>
      <c r="I19" s="1203"/>
      <c r="J19" s="1203"/>
      <c r="K19" s="1203"/>
      <c r="L19" s="1200" t="s">
        <v>484</v>
      </c>
      <c r="M19" s="1200"/>
      <c r="N19" s="1200"/>
      <c r="O19" s="1200"/>
      <c r="P19" s="1200"/>
      <c r="Q19" s="1200"/>
      <c r="R19" s="1200"/>
      <c r="S19" s="1200"/>
      <c r="T19" s="1200"/>
      <c r="U19" s="719"/>
      <c r="V19" s="720"/>
      <c r="W19" s="714"/>
      <c r="X19" t="s">
        <v>213</v>
      </c>
    </row>
    <row r="20" spans="1:23" ht="16.5" customHeight="1">
      <c r="A20" s="1165"/>
      <c r="B20" s="764" t="s">
        <v>84</v>
      </c>
      <c r="C20" s="1195" t="s">
        <v>497</v>
      </c>
      <c r="D20" s="1195"/>
      <c r="E20" s="1195"/>
      <c r="F20" s="1195"/>
      <c r="G20" s="1195"/>
      <c r="H20" s="1195"/>
      <c r="I20" s="1195"/>
      <c r="J20" s="1195"/>
      <c r="K20" s="1195"/>
      <c r="L20" s="1195"/>
      <c r="M20" s="1195"/>
      <c r="N20" s="1195"/>
      <c r="O20" s="714"/>
      <c r="P20" s="714"/>
      <c r="Q20" s="714"/>
      <c r="R20" s="714"/>
      <c r="S20" s="714"/>
      <c r="T20" s="714"/>
      <c r="U20" s="717"/>
      <c r="V20" s="719"/>
      <c r="W20" s="714"/>
    </row>
    <row r="21" spans="1:23" ht="26.25" customHeight="1">
      <c r="A21" s="1165" t="s">
        <v>89</v>
      </c>
      <c r="B21" s="764" t="s">
        <v>83</v>
      </c>
      <c r="C21" s="713"/>
      <c r="D21" s="719"/>
      <c r="E21" s="719"/>
      <c r="F21" s="719"/>
      <c r="G21" s="719"/>
      <c r="H21" s="719"/>
      <c r="I21" s="719"/>
      <c r="J21" s="719"/>
      <c r="K21" s="719"/>
      <c r="L21" s="719"/>
      <c r="M21" s="719"/>
      <c r="N21" s="719"/>
      <c r="O21" s="719"/>
      <c r="P21" s="718"/>
      <c r="Q21" s="718"/>
      <c r="R21" s="718"/>
      <c r="S21" s="718"/>
      <c r="T21" s="721"/>
      <c r="U21" s="721"/>
      <c r="V21" s="721"/>
      <c r="W21" s="714"/>
    </row>
    <row r="22" spans="1:23" ht="16.5" customHeight="1">
      <c r="A22" s="1165"/>
      <c r="B22" s="764" t="s">
        <v>84</v>
      </c>
      <c r="C22" s="722"/>
      <c r="D22" s="722"/>
      <c r="E22" s="722"/>
      <c r="F22" s="722"/>
      <c r="G22" s="722"/>
      <c r="H22" s="722"/>
      <c r="I22" s="722"/>
      <c r="J22" s="722"/>
      <c r="K22" s="722"/>
      <c r="L22" s="722"/>
      <c r="M22" s="722"/>
      <c r="N22" s="722"/>
      <c r="O22" s="722"/>
      <c r="P22" s="722"/>
      <c r="Q22" s="722"/>
      <c r="R22" s="722"/>
      <c r="S22" s="722"/>
      <c r="T22" s="722"/>
      <c r="U22" s="722"/>
      <c r="V22" s="722"/>
      <c r="W22" s="714"/>
    </row>
    <row r="23" spans="1:22" ht="4.5" customHeight="1">
      <c r="A23" s="34"/>
      <c r="B23" s="35"/>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36" t="s">
        <v>141</v>
      </c>
      <c r="B24" s="1136"/>
      <c r="C24" s="1136"/>
      <c r="D24" s="1136"/>
      <c r="E24" s="1136"/>
      <c r="F24" s="1136"/>
      <c r="G24" s="1136"/>
      <c r="H24" s="1136"/>
      <c r="I24" s="1136"/>
      <c r="J24" s="1136"/>
      <c r="K24" s="1136"/>
      <c r="L24" s="1136"/>
      <c r="M24" s="1136"/>
      <c r="N24" s="1136"/>
      <c r="O24" s="1136"/>
      <c r="P24" s="1136"/>
      <c r="Q24" s="1136"/>
      <c r="R24" s="1136"/>
      <c r="S24" s="1136"/>
      <c r="T24" s="1136"/>
      <c r="U24" s="1136"/>
      <c r="V24" s="1136"/>
    </row>
    <row r="25" spans="1:22" ht="12" customHeight="1">
      <c r="A25" s="23"/>
      <c r="B25" s="37" t="s">
        <v>548</v>
      </c>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13" t="s">
        <v>525</v>
      </c>
      <c r="R26" s="1113"/>
      <c r="S26" s="1113"/>
      <c r="T26" s="1113"/>
      <c r="U26" s="1113"/>
      <c r="V26" s="1113"/>
    </row>
    <row r="27" spans="1:22" ht="15.75">
      <c r="A27" s="19"/>
      <c r="B27" s="19"/>
      <c r="C27" s="19"/>
      <c r="D27" s="19"/>
      <c r="E27" s="1137" t="s">
        <v>90</v>
      </c>
      <c r="F27" s="1137"/>
      <c r="G27" s="1137"/>
      <c r="H27" s="1137"/>
      <c r="I27" s="1137"/>
      <c r="J27" s="1137"/>
      <c r="K27" s="19"/>
      <c r="L27" s="19"/>
      <c r="M27" s="19"/>
      <c r="N27" s="19"/>
      <c r="O27" s="19"/>
      <c r="P27" s="19"/>
      <c r="Q27" s="1137" t="s">
        <v>1</v>
      </c>
      <c r="R27" s="1137"/>
      <c r="S27" s="1137"/>
      <c r="T27" s="1137"/>
      <c r="U27" s="1137"/>
      <c r="V27" s="1137"/>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ht="18" customHeight="1"/>
    <row r="30" spans="6:22" ht="15">
      <c r="F30" s="1138" t="s">
        <v>137</v>
      </c>
      <c r="G30" s="1138"/>
      <c r="H30" s="1138"/>
      <c r="I30" s="1138"/>
      <c r="Q30" s="1138" t="s">
        <v>71</v>
      </c>
      <c r="R30" s="1138"/>
      <c r="S30" s="1138"/>
      <c r="T30" s="1138"/>
      <c r="U30" s="1138"/>
      <c r="V30" s="1138"/>
    </row>
    <row r="31" spans="9:16" ht="15">
      <c r="I31" s="141"/>
      <c r="J31" s="141"/>
      <c r="K31" s="141"/>
      <c r="L31" s="141"/>
      <c r="M31" s="141"/>
      <c r="N31" s="141"/>
      <c r="O31" s="141"/>
      <c r="P31" s="141"/>
    </row>
  </sheetData>
  <sheetProtection/>
  <mergeCells count="39">
    <mergeCell ref="C11:R12"/>
    <mergeCell ref="T8:W8"/>
    <mergeCell ref="C13:V13"/>
    <mergeCell ref="C14:S14"/>
    <mergeCell ref="C8:F8"/>
    <mergeCell ref="L16:T16"/>
    <mergeCell ref="L19:T19"/>
    <mergeCell ref="C20:N20"/>
    <mergeCell ref="H18:V18"/>
    <mergeCell ref="C15:J16"/>
    <mergeCell ref="L15:V15"/>
    <mergeCell ref="C17:J17"/>
    <mergeCell ref="L17:T17"/>
    <mergeCell ref="Q30:V30"/>
    <mergeCell ref="E27:J27"/>
    <mergeCell ref="Q27:V27"/>
    <mergeCell ref="F30:I30"/>
    <mergeCell ref="Q26:V26"/>
    <mergeCell ref="A17:A18"/>
    <mergeCell ref="A24:V24"/>
    <mergeCell ref="A19:A20"/>
    <mergeCell ref="A21:A22"/>
    <mergeCell ref="C19:K19"/>
    <mergeCell ref="K1:V1"/>
    <mergeCell ref="K2:V2"/>
    <mergeCell ref="A4:V4"/>
    <mergeCell ref="A5:V5"/>
    <mergeCell ref="K8:O8"/>
    <mergeCell ref="A1:H1"/>
    <mergeCell ref="A6:V6"/>
    <mergeCell ref="G8:J8"/>
    <mergeCell ref="P8:S8"/>
    <mergeCell ref="A2:H2"/>
    <mergeCell ref="A11:A12"/>
    <mergeCell ref="A13:A14"/>
    <mergeCell ref="A15:A16"/>
    <mergeCell ref="A9:B9"/>
    <mergeCell ref="A10:B10"/>
    <mergeCell ref="A8:B8"/>
  </mergeCells>
  <printOptions/>
  <pageMargins left="0.4" right="0.4" top="0.5" bottom="0.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H31"/>
  <sheetViews>
    <sheetView zoomScale="102" zoomScaleNormal="102" zoomScalePageLayoutView="0" workbookViewId="0" topLeftCell="A7">
      <selection activeCell="AA13" sqref="AA12:AB13"/>
    </sheetView>
  </sheetViews>
  <sheetFormatPr defaultColWidth="9.140625" defaultRowHeight="15"/>
  <cols>
    <col min="1" max="1" width="6.140625" style="0" customWidth="1"/>
    <col min="2" max="2" width="6.7109375" style="0" customWidth="1"/>
    <col min="3" max="17" width="5.421875" style="0" customWidth="1"/>
    <col min="18" max="22" width="6.140625" style="0" customWidth="1"/>
    <col min="23" max="28" width="5.00390625" style="0" customWidth="1"/>
  </cols>
  <sheetData>
    <row r="1" spans="1:22" ht="15.75">
      <c r="A1" s="1171" t="s">
        <v>77</v>
      </c>
      <c r="B1" s="1171"/>
      <c r="C1" s="1171"/>
      <c r="D1" s="1171"/>
      <c r="E1" s="1171"/>
      <c r="F1" s="1171"/>
      <c r="G1" s="1171"/>
      <c r="H1" s="1171"/>
      <c r="I1" s="62"/>
      <c r="J1" s="62"/>
      <c r="K1" s="1137" t="s">
        <v>78</v>
      </c>
      <c r="L1" s="1137"/>
      <c r="M1" s="1137"/>
      <c r="N1" s="1137"/>
      <c r="O1" s="1137"/>
      <c r="P1" s="1137"/>
      <c r="Q1" s="1137"/>
      <c r="R1" s="1137"/>
      <c r="S1" s="1137"/>
      <c r="T1" s="1137"/>
      <c r="U1" s="1137"/>
      <c r="V1" s="1137"/>
    </row>
    <row r="2" spans="1:22" ht="15.75">
      <c r="A2" s="1172" t="s">
        <v>76</v>
      </c>
      <c r="B2" s="1172"/>
      <c r="C2" s="1172"/>
      <c r="D2" s="1172"/>
      <c r="E2" s="1172"/>
      <c r="F2" s="1172"/>
      <c r="G2" s="1172"/>
      <c r="H2" s="1172"/>
      <c r="I2" s="62"/>
      <c r="J2" s="62"/>
      <c r="K2" s="1173" t="s">
        <v>79</v>
      </c>
      <c r="L2" s="1173"/>
      <c r="M2" s="1173"/>
      <c r="N2" s="1173"/>
      <c r="O2" s="1173"/>
      <c r="P2" s="1173"/>
      <c r="Q2" s="1173"/>
      <c r="R2" s="1173"/>
      <c r="S2" s="1173"/>
      <c r="T2" s="1173"/>
      <c r="U2" s="1173"/>
      <c r="V2" s="1173"/>
    </row>
    <row r="3" spans="1:22" ht="6" customHeight="1">
      <c r="A3" s="9"/>
      <c r="B3" s="20"/>
      <c r="C3" s="9"/>
      <c r="D3" s="9"/>
      <c r="E3" s="9"/>
      <c r="F3" s="9"/>
      <c r="G3" s="9"/>
      <c r="H3" s="9"/>
      <c r="I3" s="9"/>
      <c r="J3" s="9"/>
      <c r="K3" s="9"/>
      <c r="L3" s="9"/>
      <c r="M3" s="21"/>
      <c r="N3" s="9"/>
      <c r="O3" s="9"/>
      <c r="P3" s="9"/>
      <c r="Q3" s="9"/>
      <c r="R3" s="9"/>
      <c r="S3" s="9"/>
      <c r="T3" s="9"/>
      <c r="U3" s="9"/>
      <c r="V3" s="9"/>
    </row>
    <row r="4" spans="1:22" ht="18.75">
      <c r="A4" s="1174" t="s">
        <v>475</v>
      </c>
      <c r="B4" s="1174"/>
      <c r="C4" s="1174"/>
      <c r="D4" s="1174"/>
      <c r="E4" s="1174"/>
      <c r="F4" s="1174"/>
      <c r="G4" s="1174"/>
      <c r="H4" s="1174"/>
      <c r="I4" s="1174"/>
      <c r="J4" s="1174"/>
      <c r="K4" s="1174"/>
      <c r="L4" s="1174"/>
      <c r="M4" s="1174"/>
      <c r="N4" s="1174"/>
      <c r="O4" s="1174"/>
      <c r="P4" s="1174"/>
      <c r="Q4" s="1174"/>
      <c r="R4" s="1174"/>
      <c r="S4" s="1174"/>
      <c r="T4" s="1174"/>
      <c r="U4" s="1174"/>
      <c r="V4" s="1174"/>
    </row>
    <row r="5" spans="1:22" ht="18.75" customHeight="1">
      <c r="A5" s="1174" t="s">
        <v>477</v>
      </c>
      <c r="B5" s="1174"/>
      <c r="C5" s="1174"/>
      <c r="D5" s="1174"/>
      <c r="E5" s="1174"/>
      <c r="F5" s="1174"/>
      <c r="G5" s="1174"/>
      <c r="H5" s="1174"/>
      <c r="I5" s="1174"/>
      <c r="J5" s="1174"/>
      <c r="K5" s="1174"/>
      <c r="L5" s="1174"/>
      <c r="M5" s="1174"/>
      <c r="N5" s="1174"/>
      <c r="O5" s="1174"/>
      <c r="P5" s="1174"/>
      <c r="Q5" s="1174"/>
      <c r="R5" s="1174"/>
      <c r="S5" s="1174"/>
      <c r="T5" s="1174"/>
      <c r="U5" s="1174"/>
      <c r="V5" s="1174"/>
    </row>
    <row r="6" spans="1:22" ht="15">
      <c r="A6" s="1168" t="s">
        <v>476</v>
      </c>
      <c r="B6" s="1168"/>
      <c r="C6" s="1168"/>
      <c r="D6" s="1168"/>
      <c r="E6" s="1168"/>
      <c r="F6" s="1168"/>
      <c r="G6" s="1168"/>
      <c r="H6" s="1168"/>
      <c r="I6" s="1168"/>
      <c r="J6" s="1168"/>
      <c r="K6" s="1168"/>
      <c r="L6" s="1168"/>
      <c r="M6" s="1168"/>
      <c r="N6" s="1168"/>
      <c r="O6" s="1168"/>
      <c r="P6" s="1168"/>
      <c r="Q6" s="1168"/>
      <c r="R6" s="1168"/>
      <c r="S6" s="1168"/>
      <c r="T6" s="1168"/>
      <c r="U6" s="1168"/>
      <c r="V6" s="1168"/>
    </row>
    <row r="7" spans="1:22" ht="9.75" customHeight="1" thickBot="1">
      <c r="A7" s="9"/>
      <c r="B7" s="9"/>
      <c r="C7" s="9"/>
      <c r="D7" s="9"/>
      <c r="E7" s="9"/>
      <c r="F7" s="9"/>
      <c r="G7" s="9"/>
      <c r="H7" s="9"/>
      <c r="I7" s="9"/>
      <c r="J7" s="9"/>
      <c r="K7" s="38"/>
      <c r="L7" s="9"/>
      <c r="M7" s="9"/>
      <c r="N7" s="9"/>
      <c r="O7" s="9"/>
      <c r="P7" s="9"/>
      <c r="Q7" s="9"/>
      <c r="R7" s="9"/>
      <c r="S7" s="9"/>
      <c r="T7" s="9"/>
      <c r="U7" s="9"/>
      <c r="V7" s="9"/>
    </row>
    <row r="8" spans="1:23" ht="25.5" customHeight="1" thickTop="1">
      <c r="A8" s="1169" t="s">
        <v>69</v>
      </c>
      <c r="B8" s="1170"/>
      <c r="C8" s="1115" t="s">
        <v>218</v>
      </c>
      <c r="D8" s="1116"/>
      <c r="E8" s="1116"/>
      <c r="F8" s="1117"/>
      <c r="G8" s="1115" t="s">
        <v>150</v>
      </c>
      <c r="H8" s="1116"/>
      <c r="I8" s="1116"/>
      <c r="J8" s="1117"/>
      <c r="K8" s="1114" t="s">
        <v>151</v>
      </c>
      <c r="L8" s="1114"/>
      <c r="M8" s="1114"/>
      <c r="N8" s="1114"/>
      <c r="O8" s="1114"/>
      <c r="P8" s="1114" t="s">
        <v>152</v>
      </c>
      <c r="Q8" s="1114"/>
      <c r="R8" s="1114"/>
      <c r="S8" s="1114"/>
      <c r="T8" s="1114" t="s">
        <v>306</v>
      </c>
      <c r="U8" s="1114"/>
      <c r="V8" s="1114"/>
      <c r="W8" s="1114"/>
    </row>
    <row r="9" spans="1:23" ht="22.5">
      <c r="A9" s="1164" t="s">
        <v>80</v>
      </c>
      <c r="B9" s="1165"/>
      <c r="C9" s="170" t="s">
        <v>467</v>
      </c>
      <c r="D9" s="170" t="s">
        <v>283</v>
      </c>
      <c r="E9" s="238" t="s">
        <v>284</v>
      </c>
      <c r="F9" s="175" t="s">
        <v>285</v>
      </c>
      <c r="G9" s="175" t="s">
        <v>286</v>
      </c>
      <c r="H9" s="169" t="s">
        <v>287</v>
      </c>
      <c r="I9" s="169" t="s">
        <v>288</v>
      </c>
      <c r="J9" s="169" t="s">
        <v>289</v>
      </c>
      <c r="K9" s="169" t="s">
        <v>290</v>
      </c>
      <c r="L9" s="169" t="s">
        <v>291</v>
      </c>
      <c r="M9" s="169" t="s">
        <v>292</v>
      </c>
      <c r="N9" s="169" t="s">
        <v>293</v>
      </c>
      <c r="O9" s="169" t="s">
        <v>294</v>
      </c>
      <c r="P9" s="169" t="s">
        <v>295</v>
      </c>
      <c r="Q9" s="169" t="s">
        <v>296</v>
      </c>
      <c r="R9" s="169" t="s">
        <v>297</v>
      </c>
      <c r="S9" s="169" t="s">
        <v>298</v>
      </c>
      <c r="T9" s="169" t="s">
        <v>299</v>
      </c>
      <c r="U9" s="168" t="s">
        <v>300</v>
      </c>
      <c r="V9" s="169" t="s">
        <v>301</v>
      </c>
      <c r="W9" s="181" t="s">
        <v>302</v>
      </c>
    </row>
    <row r="10" spans="1:23" ht="15.75" thickBot="1">
      <c r="A10" s="1146" t="s">
        <v>81</v>
      </c>
      <c r="B10" s="1166"/>
      <c r="C10" s="251">
        <v>1</v>
      </c>
      <c r="D10" s="251">
        <v>2</v>
      </c>
      <c r="E10" s="251">
        <v>3</v>
      </c>
      <c r="F10" s="251">
        <v>4</v>
      </c>
      <c r="G10" s="251">
        <v>5</v>
      </c>
      <c r="H10" s="251">
        <v>6</v>
      </c>
      <c r="I10" s="251">
        <v>7</v>
      </c>
      <c r="J10" s="251">
        <v>8</v>
      </c>
      <c r="K10" s="251">
        <v>9</v>
      </c>
      <c r="L10" s="251">
        <v>10</v>
      </c>
      <c r="M10" s="251">
        <v>11</v>
      </c>
      <c r="N10" s="251">
        <v>12</v>
      </c>
      <c r="O10" s="251">
        <v>13</v>
      </c>
      <c r="P10" s="251">
        <v>14</v>
      </c>
      <c r="Q10" s="251">
        <v>15</v>
      </c>
      <c r="R10" s="251">
        <v>16</v>
      </c>
      <c r="S10" s="251">
        <v>17</v>
      </c>
      <c r="T10" s="251">
        <v>18</v>
      </c>
      <c r="U10" s="251">
        <v>19</v>
      </c>
      <c r="V10" s="252">
        <v>20</v>
      </c>
      <c r="W10" s="710"/>
    </row>
    <row r="11" spans="1:23" ht="18" customHeight="1">
      <c r="A11" s="1145" t="s">
        <v>82</v>
      </c>
      <c r="B11" s="121" t="s">
        <v>83</v>
      </c>
      <c r="C11" s="249"/>
      <c r="D11" s="242"/>
      <c r="E11" s="242"/>
      <c r="F11" s="242"/>
      <c r="G11" s="242"/>
      <c r="H11" s="242"/>
      <c r="I11" s="242"/>
      <c r="J11" s="242"/>
      <c r="K11" s="242"/>
      <c r="L11" s="242"/>
      <c r="M11" s="242"/>
      <c r="N11" s="242"/>
      <c r="O11" s="242"/>
      <c r="P11" s="242"/>
      <c r="Q11" s="242"/>
      <c r="R11" s="242"/>
      <c r="S11" s="242"/>
      <c r="T11" s="242"/>
      <c r="U11" s="226"/>
      <c r="V11" s="227"/>
      <c r="W11" s="710"/>
    </row>
    <row r="12" spans="1:23" ht="18" customHeight="1" thickBot="1">
      <c r="A12" s="1146"/>
      <c r="B12" s="122" t="s">
        <v>84</v>
      </c>
      <c r="C12" s="239"/>
      <c r="D12" s="243"/>
      <c r="E12" s="243"/>
      <c r="F12" s="243"/>
      <c r="G12" s="243"/>
      <c r="H12" s="243"/>
      <c r="I12" s="243"/>
      <c r="J12" s="243"/>
      <c r="K12" s="243"/>
      <c r="L12" s="243"/>
      <c r="M12" s="243"/>
      <c r="N12" s="243"/>
      <c r="O12" s="243"/>
      <c r="P12" s="243"/>
      <c r="Q12" s="243"/>
      <c r="R12" s="243"/>
      <c r="S12" s="243"/>
      <c r="T12" s="243"/>
      <c r="U12" s="182"/>
      <c r="V12" s="158"/>
      <c r="W12" s="710"/>
    </row>
    <row r="13" spans="1:32" ht="18" customHeight="1">
      <c r="A13" s="1134" t="s">
        <v>85</v>
      </c>
      <c r="B13" s="123" t="s">
        <v>83</v>
      </c>
      <c r="C13" s="249"/>
      <c r="D13" s="242"/>
      <c r="E13" s="242"/>
      <c r="F13" s="242"/>
      <c r="G13" s="242"/>
      <c r="H13" s="242"/>
      <c r="I13" s="242"/>
      <c r="J13" s="242"/>
      <c r="K13" s="242"/>
      <c r="L13" s="242"/>
      <c r="M13" s="242"/>
      <c r="N13" s="242"/>
      <c r="O13" s="242"/>
      <c r="P13" s="242"/>
      <c r="Q13" s="242"/>
      <c r="R13" s="242"/>
      <c r="S13" s="226"/>
      <c r="T13" s="226"/>
      <c r="U13" s="245"/>
      <c r="V13" s="240"/>
      <c r="W13" s="711"/>
      <c r="X13" s="36"/>
      <c r="Y13" s="36"/>
      <c r="Z13" s="36"/>
      <c r="AC13" s="36"/>
      <c r="AD13" s="36"/>
      <c r="AE13" s="36"/>
      <c r="AF13" s="36"/>
    </row>
    <row r="14" spans="1:32" ht="18" customHeight="1" thickBot="1">
      <c r="A14" s="1167"/>
      <c r="B14" s="124" t="s">
        <v>84</v>
      </c>
      <c r="C14" s="725"/>
      <c r="D14" s="726"/>
      <c r="E14" s="726"/>
      <c r="F14" s="726"/>
      <c r="G14" s="726"/>
      <c r="H14" s="726"/>
      <c r="I14" s="726"/>
      <c r="J14" s="726"/>
      <c r="K14" s="726"/>
      <c r="L14" s="726"/>
      <c r="M14" s="726"/>
      <c r="N14" s="726"/>
      <c r="O14" s="726"/>
      <c r="P14" s="726"/>
      <c r="Q14" s="726"/>
      <c r="R14" s="726"/>
      <c r="S14" s="727"/>
      <c r="T14" s="727"/>
      <c r="U14" s="727"/>
      <c r="V14" s="728"/>
      <c r="W14" s="729"/>
      <c r="X14" s="36"/>
      <c r="Y14" s="36"/>
      <c r="Z14" s="36"/>
      <c r="AC14" s="36"/>
      <c r="AD14" s="36"/>
      <c r="AE14" s="36"/>
      <c r="AF14" s="36"/>
    </row>
    <row r="15" spans="1:23" ht="18" customHeight="1">
      <c r="A15" s="1145" t="s">
        <v>86</v>
      </c>
      <c r="B15" s="121" t="s">
        <v>83</v>
      </c>
      <c r="C15" s="241"/>
      <c r="D15" s="228"/>
      <c r="E15" s="250"/>
      <c r="F15" s="254"/>
      <c r="G15" s="254"/>
      <c r="H15" s="254"/>
      <c r="I15" s="254"/>
      <c r="J15" s="254"/>
      <c r="K15" s="254"/>
      <c r="L15" s="254"/>
      <c r="M15" s="254"/>
      <c r="N15" s="254"/>
      <c r="O15" s="254"/>
      <c r="P15" s="254"/>
      <c r="Q15" s="254"/>
      <c r="R15" s="254"/>
      <c r="S15" s="254"/>
      <c r="T15" s="254"/>
      <c r="U15" s="254"/>
      <c r="V15" s="253"/>
      <c r="W15" s="730"/>
    </row>
    <row r="16" spans="1:34" ht="18" customHeight="1" thickBot="1">
      <c r="A16" s="1146"/>
      <c r="B16" s="122" t="s">
        <v>84</v>
      </c>
      <c r="C16" s="828"/>
      <c r="D16" s="829"/>
      <c r="E16" s="830"/>
      <c r="F16" s="831"/>
      <c r="G16" s="831"/>
      <c r="H16" s="831"/>
      <c r="I16" s="831"/>
      <c r="J16" s="831"/>
      <c r="K16" s="731"/>
      <c r="L16" s="731"/>
      <c r="M16" s="731"/>
      <c r="N16" s="731"/>
      <c r="O16" s="731"/>
      <c r="P16" s="831"/>
      <c r="Q16" s="731"/>
      <c r="R16" s="731"/>
      <c r="S16" s="831"/>
      <c r="T16" s="831"/>
      <c r="U16" s="831"/>
      <c r="V16" s="832"/>
      <c r="W16" s="833"/>
      <c r="X16" s="171"/>
      <c r="Y16" s="171"/>
      <c r="Z16" s="171"/>
      <c r="AA16" s="171"/>
      <c r="AB16" s="171"/>
      <c r="AC16" s="171"/>
      <c r="AD16" s="171"/>
      <c r="AE16" s="171"/>
      <c r="AF16" s="171"/>
      <c r="AG16" s="171"/>
      <c r="AH16" s="171"/>
    </row>
    <row r="17" spans="1:23" ht="22.5" customHeight="1" thickBot="1">
      <c r="A17" s="1134" t="s">
        <v>87</v>
      </c>
      <c r="B17" s="123" t="s">
        <v>83</v>
      </c>
      <c r="C17" s="714"/>
      <c r="D17" s="1292" t="s">
        <v>471</v>
      </c>
      <c r="E17" s="1293"/>
      <c r="F17" s="1293"/>
      <c r="G17" s="1293"/>
      <c r="H17" s="1293"/>
      <c r="I17" s="1293"/>
      <c r="J17" s="1293"/>
      <c r="K17" s="1294"/>
      <c r="L17" s="1282" t="s">
        <v>470</v>
      </c>
      <c r="M17" s="1283"/>
      <c r="N17" s="1283"/>
      <c r="O17" s="1284"/>
      <c r="P17" s="714"/>
      <c r="Q17" s="1288" t="s">
        <v>469</v>
      </c>
      <c r="R17" s="1289"/>
      <c r="S17" s="834"/>
      <c r="T17" s="834"/>
      <c r="U17" s="834"/>
      <c r="V17" s="834"/>
      <c r="W17" s="834"/>
    </row>
    <row r="18" spans="1:32" ht="24" customHeight="1" thickBot="1">
      <c r="A18" s="1167"/>
      <c r="B18" s="229" t="s">
        <v>84</v>
      </c>
      <c r="C18" s="836"/>
      <c r="D18" s="1295"/>
      <c r="E18" s="1296"/>
      <c r="F18" s="1296"/>
      <c r="G18" s="1296"/>
      <c r="H18" s="1296"/>
      <c r="I18" s="1296"/>
      <c r="J18" s="1296"/>
      <c r="K18" s="1297"/>
      <c r="L18" s="1285"/>
      <c r="M18" s="1286"/>
      <c r="N18" s="1286"/>
      <c r="O18" s="1287"/>
      <c r="P18" s="714"/>
      <c r="Q18" s="1290"/>
      <c r="R18" s="1291"/>
      <c r="S18" s="837"/>
      <c r="T18" s="837"/>
      <c r="U18" s="837"/>
      <c r="V18" s="837"/>
      <c r="W18" s="837"/>
      <c r="Y18" s="1139" t="s">
        <v>468</v>
      </c>
      <c r="Z18" s="1140"/>
      <c r="AA18" s="1140"/>
      <c r="AB18" s="1140"/>
      <c r="AC18" s="1140"/>
      <c r="AD18" s="1140"/>
      <c r="AE18" s="1140"/>
      <c r="AF18" s="1141"/>
    </row>
    <row r="19" spans="1:32" ht="18" customHeight="1" thickBot="1">
      <c r="A19" s="1145" t="s">
        <v>88</v>
      </c>
      <c r="B19" s="121" t="s">
        <v>83</v>
      </c>
      <c r="C19" s="1208" t="s">
        <v>472</v>
      </c>
      <c r="D19" s="1208"/>
      <c r="E19" s="1208"/>
      <c r="F19" s="1208"/>
      <c r="G19" s="1208"/>
      <c r="H19" s="1208"/>
      <c r="I19" s="1208"/>
      <c r="J19" s="1208"/>
      <c r="K19" s="1298" t="s">
        <v>473</v>
      </c>
      <c r="L19" s="1299"/>
      <c r="M19" s="1299"/>
      <c r="N19" s="1299"/>
      <c r="O19" s="1299"/>
      <c r="P19" s="1299"/>
      <c r="Q19" s="1299"/>
      <c r="R19" s="1299"/>
      <c r="S19" s="1299"/>
      <c r="T19" s="1299"/>
      <c r="U19" s="1299"/>
      <c r="V19" s="1299"/>
      <c r="W19" s="1300"/>
      <c r="Y19" s="1142"/>
      <c r="Z19" s="1143"/>
      <c r="AA19" s="1143"/>
      <c r="AB19" s="1143"/>
      <c r="AC19" s="1143"/>
      <c r="AD19" s="1143"/>
      <c r="AE19" s="1143"/>
      <c r="AF19" s="1144"/>
    </row>
    <row r="20" spans="1:23" ht="21" customHeight="1" thickBot="1">
      <c r="A20" s="1146"/>
      <c r="B20" s="122" t="s">
        <v>84</v>
      </c>
      <c r="C20" s="1208"/>
      <c r="D20" s="1208"/>
      <c r="E20" s="1208"/>
      <c r="F20" s="1208"/>
      <c r="G20" s="1208"/>
      <c r="H20" s="1208"/>
      <c r="I20" s="1208"/>
      <c r="J20" s="1208"/>
      <c r="K20" s="1301"/>
      <c r="L20" s="1302"/>
      <c r="M20" s="1302"/>
      <c r="N20" s="1302"/>
      <c r="O20" s="1302"/>
      <c r="P20" s="1302"/>
      <c r="Q20" s="1302"/>
      <c r="R20" s="1302"/>
      <c r="S20" s="1302"/>
      <c r="T20" s="1302"/>
      <c r="U20" s="1302"/>
      <c r="V20" s="1302"/>
      <c r="W20" s="1303"/>
    </row>
    <row r="21" spans="1:23" ht="21.75" customHeight="1">
      <c r="A21" s="1134" t="s">
        <v>89</v>
      </c>
      <c r="B21" s="123" t="s">
        <v>83</v>
      </c>
      <c r="C21" s="733"/>
      <c r="D21" s="732"/>
      <c r="E21" s="732"/>
      <c r="F21" s="732"/>
      <c r="G21" s="732"/>
      <c r="H21" s="835"/>
      <c r="I21" s="835"/>
      <c r="J21" s="835"/>
      <c r="K21" s="835"/>
      <c r="L21" s="835"/>
      <c r="M21" s="835"/>
      <c r="N21" s="835"/>
      <c r="O21" s="835"/>
      <c r="P21" s="835"/>
      <c r="Q21" s="835"/>
      <c r="R21" s="835"/>
      <c r="S21" s="735"/>
      <c r="T21" s="735"/>
      <c r="U21" s="735"/>
      <c r="V21" s="734"/>
      <c r="W21" s="736"/>
    </row>
    <row r="22" spans="1:23" ht="21.75" customHeight="1" thickBot="1">
      <c r="A22" s="1135"/>
      <c r="B22" s="125" t="s">
        <v>84</v>
      </c>
      <c r="C22" s="246"/>
      <c r="D22" s="724"/>
      <c r="E22" s="724"/>
      <c r="F22" s="724"/>
      <c r="G22" s="723"/>
      <c r="H22" s="712"/>
      <c r="I22" s="712"/>
      <c r="J22" s="712"/>
      <c r="K22" s="712"/>
      <c r="L22" s="712"/>
      <c r="M22" s="712"/>
      <c r="N22" s="712"/>
      <c r="O22" s="712"/>
      <c r="P22" s="712"/>
      <c r="Q22" s="712"/>
      <c r="R22" s="712"/>
      <c r="S22" s="737"/>
      <c r="T22" s="737"/>
      <c r="U22" s="737"/>
      <c r="V22" s="724"/>
      <c r="W22" s="738"/>
    </row>
    <row r="23" spans="1:22" ht="4.5" customHeight="1" thickTop="1">
      <c r="A23" s="34"/>
      <c r="B23" s="35"/>
      <c r="C23" s="231"/>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36" t="s">
        <v>141</v>
      </c>
      <c r="B24" s="1136"/>
      <c r="C24" s="1136"/>
      <c r="D24" s="1136"/>
      <c r="E24" s="1136"/>
      <c r="F24" s="1136"/>
      <c r="G24" s="1136"/>
      <c r="H24" s="1136"/>
      <c r="I24" s="1136"/>
      <c r="J24" s="1136"/>
      <c r="K24" s="1136"/>
      <c r="L24" s="1136"/>
      <c r="M24" s="1136"/>
      <c r="N24" s="1136"/>
      <c r="O24" s="1136"/>
      <c r="P24" s="1136"/>
      <c r="Q24" s="1136"/>
      <c r="R24" s="1136"/>
      <c r="S24" s="1136"/>
      <c r="T24" s="1136"/>
      <c r="U24" s="1136"/>
      <c r="V24" s="1136"/>
    </row>
    <row r="25" spans="1:22" ht="12" customHeight="1">
      <c r="A25" s="23"/>
      <c r="B25" s="37"/>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13" t="s">
        <v>474</v>
      </c>
      <c r="R26" s="1113"/>
      <c r="S26" s="1113"/>
      <c r="T26" s="1113"/>
      <c r="U26" s="1113"/>
      <c r="V26" s="1113"/>
    </row>
    <row r="27" spans="1:22" ht="15.75">
      <c r="A27" s="19"/>
      <c r="B27" s="19"/>
      <c r="C27" s="19"/>
      <c r="D27" s="19"/>
      <c r="E27" s="1137" t="s">
        <v>90</v>
      </c>
      <c r="F27" s="1137"/>
      <c r="G27" s="1137"/>
      <c r="H27" s="1137"/>
      <c r="I27" s="1137"/>
      <c r="J27" s="1137"/>
      <c r="K27" s="19"/>
      <c r="L27" s="19"/>
      <c r="M27" s="19"/>
      <c r="N27" s="19"/>
      <c r="O27" s="19"/>
      <c r="P27" s="19"/>
      <c r="Q27" s="1137" t="s">
        <v>1</v>
      </c>
      <c r="R27" s="1137"/>
      <c r="S27" s="1137"/>
      <c r="T27" s="1137"/>
      <c r="U27" s="1137"/>
      <c r="V27" s="1137"/>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ht="18" customHeight="1"/>
    <row r="30" spans="6:22" ht="15">
      <c r="F30" s="1138" t="s">
        <v>137</v>
      </c>
      <c r="G30" s="1138"/>
      <c r="H30" s="1138"/>
      <c r="I30" s="1138"/>
      <c r="Q30" s="1138" t="s">
        <v>71</v>
      </c>
      <c r="R30" s="1138"/>
      <c r="S30" s="1138"/>
      <c r="T30" s="1138"/>
      <c r="U30" s="1138"/>
      <c r="V30" s="1138"/>
    </row>
    <row r="31" spans="9:16" ht="15">
      <c r="I31" s="141"/>
      <c r="J31" s="141"/>
      <c r="K31" s="141"/>
      <c r="L31" s="141"/>
      <c r="M31" s="141"/>
      <c r="N31" s="141"/>
      <c r="O31" s="141"/>
      <c r="P31" s="141"/>
    </row>
  </sheetData>
  <sheetProtection/>
  <mergeCells count="33">
    <mergeCell ref="Y18:AF19"/>
    <mergeCell ref="Q17:R18"/>
    <mergeCell ref="C19:J20"/>
    <mergeCell ref="D17:K18"/>
    <mergeCell ref="Q27:V27"/>
    <mergeCell ref="F30:I30"/>
    <mergeCell ref="Q30:V30"/>
    <mergeCell ref="E27:J27"/>
    <mergeCell ref="K19:W20"/>
    <mergeCell ref="A24:V24"/>
    <mergeCell ref="Q26:V26"/>
    <mergeCell ref="A17:A18"/>
    <mergeCell ref="A9:B9"/>
    <mergeCell ref="A10:B10"/>
    <mergeCell ref="A11:A12"/>
    <mergeCell ref="A13:A14"/>
    <mergeCell ref="L17:O18"/>
    <mergeCell ref="K8:O8"/>
    <mergeCell ref="P8:S8"/>
    <mergeCell ref="T8:W8"/>
    <mergeCell ref="A15:A16"/>
    <mergeCell ref="A19:A20"/>
    <mergeCell ref="A21:A22"/>
    <mergeCell ref="A6:V6"/>
    <mergeCell ref="A8:B8"/>
    <mergeCell ref="A1:H1"/>
    <mergeCell ref="K1:V1"/>
    <mergeCell ref="A2:H2"/>
    <mergeCell ref="K2:V2"/>
    <mergeCell ref="A4:V4"/>
    <mergeCell ref="A5:V5"/>
    <mergeCell ref="C8:F8"/>
    <mergeCell ref="G8:J8"/>
  </mergeCells>
  <printOptions/>
  <pageMargins left="0.4" right="0.4" top="0.5" bottom="0.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W30"/>
  <sheetViews>
    <sheetView zoomScalePageLayoutView="0" workbookViewId="0" topLeftCell="A4">
      <selection activeCell="I13" sqref="I13:U14"/>
    </sheetView>
  </sheetViews>
  <sheetFormatPr defaultColWidth="9.140625" defaultRowHeight="15"/>
  <cols>
    <col min="1" max="1" width="5.7109375" style="0" customWidth="1"/>
    <col min="2" max="2" width="6.28125" style="0" customWidth="1"/>
    <col min="3" max="15" width="5.421875" style="0" customWidth="1"/>
    <col min="16" max="22" width="6.140625" style="0" customWidth="1"/>
  </cols>
  <sheetData>
    <row r="1" spans="1:21" s="18" customFormat="1" ht="15.75">
      <c r="A1" s="1206" t="s">
        <v>77</v>
      </c>
      <c r="B1" s="1206"/>
      <c r="C1" s="1206"/>
      <c r="D1" s="1206"/>
      <c r="E1" s="1206"/>
      <c r="F1" s="1206"/>
      <c r="G1" s="1206"/>
      <c r="H1" s="1206"/>
      <c r="J1" s="1137" t="s">
        <v>78</v>
      </c>
      <c r="K1" s="1137"/>
      <c r="L1" s="1137"/>
      <c r="M1" s="1137"/>
      <c r="N1" s="1137"/>
      <c r="O1" s="1137"/>
      <c r="P1" s="1137"/>
      <c r="Q1" s="1137"/>
      <c r="R1" s="1137"/>
      <c r="S1" s="1137"/>
      <c r="T1" s="1137"/>
      <c r="U1" s="1137"/>
    </row>
    <row r="2" spans="1:21" s="18" customFormat="1" ht="15.75">
      <c r="A2" s="1172" t="s">
        <v>76</v>
      </c>
      <c r="B2" s="1172"/>
      <c r="C2" s="1172"/>
      <c r="D2" s="1172"/>
      <c r="E2" s="1172"/>
      <c r="F2" s="1172"/>
      <c r="G2" s="1172"/>
      <c r="H2" s="1172"/>
      <c r="J2" s="1207" t="s">
        <v>79</v>
      </c>
      <c r="K2" s="1207"/>
      <c r="L2" s="1207"/>
      <c r="M2" s="1207"/>
      <c r="N2" s="1207"/>
      <c r="O2" s="1207"/>
      <c r="P2" s="1207"/>
      <c r="Q2" s="1207"/>
      <c r="R2" s="1207"/>
      <c r="S2" s="1207"/>
      <c r="T2" s="1207"/>
      <c r="U2" s="1207"/>
    </row>
    <row r="3" spans="2:10" s="9" customFormat="1" ht="10.5" customHeight="1">
      <c r="B3" s="20"/>
      <c r="J3" s="21"/>
    </row>
    <row r="4" spans="1:21" s="9" customFormat="1" ht="18.75">
      <c r="A4" s="1174" t="s">
        <v>528</v>
      </c>
      <c r="B4" s="1174"/>
      <c r="C4" s="1174"/>
      <c r="D4" s="1174"/>
      <c r="E4" s="1174"/>
      <c r="F4" s="1174"/>
      <c r="G4" s="1174"/>
      <c r="H4" s="1174"/>
      <c r="I4" s="1174"/>
      <c r="J4" s="1174"/>
      <c r="K4" s="1174"/>
      <c r="L4" s="1174"/>
      <c r="M4" s="1174"/>
      <c r="N4" s="1174"/>
      <c r="O4" s="1174"/>
      <c r="P4" s="1174"/>
      <c r="Q4" s="1174"/>
      <c r="R4" s="1174"/>
      <c r="S4" s="1174"/>
      <c r="T4" s="1174"/>
      <c r="U4" s="1174"/>
    </row>
    <row r="5" spans="1:21" s="9" customFormat="1" ht="18.75" customHeight="1">
      <c r="A5" s="1174" t="s">
        <v>153</v>
      </c>
      <c r="B5" s="1174"/>
      <c r="C5" s="1174"/>
      <c r="D5" s="1174"/>
      <c r="E5" s="1174"/>
      <c r="F5" s="1174"/>
      <c r="G5" s="1174"/>
      <c r="H5" s="1174"/>
      <c r="I5" s="1174"/>
      <c r="J5" s="1174"/>
      <c r="K5" s="1174"/>
      <c r="L5" s="1174"/>
      <c r="M5" s="1174"/>
      <c r="N5" s="1174"/>
      <c r="O5" s="1174"/>
      <c r="P5" s="1174"/>
      <c r="Q5" s="1174"/>
      <c r="R5" s="1174"/>
      <c r="S5" s="1174"/>
      <c r="T5" s="1174"/>
      <c r="U5" s="1174"/>
    </row>
    <row r="6" spans="1:21" s="9" customFormat="1" ht="18" customHeight="1">
      <c r="A6" s="1197" t="s">
        <v>520</v>
      </c>
      <c r="B6" s="1197"/>
      <c r="C6" s="1197"/>
      <c r="D6" s="1197"/>
      <c r="E6" s="1197"/>
      <c r="F6" s="1197"/>
      <c r="G6" s="1197"/>
      <c r="H6" s="1197"/>
      <c r="I6" s="1197"/>
      <c r="J6" s="1197"/>
      <c r="K6" s="1197"/>
      <c r="L6" s="1197"/>
      <c r="M6" s="1197"/>
      <c r="N6" s="1197"/>
      <c r="O6" s="1197"/>
      <c r="P6" s="1197"/>
      <c r="Q6" s="1197"/>
      <c r="R6" s="1197"/>
      <c r="S6" s="1197"/>
      <c r="T6" s="1197"/>
      <c r="U6" s="1197"/>
    </row>
    <row r="7" s="9" customFormat="1" ht="9" customHeight="1">
      <c r="H7" s="38"/>
    </row>
    <row r="8" spans="1:23" s="9" customFormat="1" ht="21" customHeight="1">
      <c r="A8" s="1165" t="s">
        <v>69</v>
      </c>
      <c r="B8" s="1165"/>
      <c r="C8" s="1114" t="s">
        <v>218</v>
      </c>
      <c r="D8" s="1114"/>
      <c r="E8" s="1114"/>
      <c r="F8" s="1114"/>
      <c r="G8" s="1114" t="s">
        <v>150</v>
      </c>
      <c r="H8" s="1114"/>
      <c r="I8" s="1114"/>
      <c r="J8" s="1114"/>
      <c r="K8" s="1114" t="s">
        <v>151</v>
      </c>
      <c r="L8" s="1114"/>
      <c r="M8" s="1114"/>
      <c r="N8" s="1114"/>
      <c r="O8" s="1114"/>
      <c r="P8" s="1114" t="s">
        <v>152</v>
      </c>
      <c r="Q8" s="1114"/>
      <c r="R8" s="1114"/>
      <c r="S8" s="1114"/>
      <c r="T8" s="1114" t="s">
        <v>306</v>
      </c>
      <c r="U8" s="1114"/>
      <c r="V8" s="1114"/>
      <c r="W8" s="1114"/>
    </row>
    <row r="9" spans="1:23" s="9" customFormat="1" ht="22.5">
      <c r="A9" s="1165" t="s">
        <v>80</v>
      </c>
      <c r="B9" s="1165"/>
      <c r="C9" s="170" t="s">
        <v>467</v>
      </c>
      <c r="D9" s="170" t="s">
        <v>283</v>
      </c>
      <c r="E9" s="238" t="s">
        <v>284</v>
      </c>
      <c r="F9" s="175" t="s">
        <v>285</v>
      </c>
      <c r="G9" s="175" t="s">
        <v>286</v>
      </c>
      <c r="H9" s="169" t="s">
        <v>287</v>
      </c>
      <c r="I9" s="169" t="s">
        <v>288</v>
      </c>
      <c r="J9" s="169" t="s">
        <v>289</v>
      </c>
      <c r="K9" s="169" t="s">
        <v>290</v>
      </c>
      <c r="L9" s="169" t="s">
        <v>291</v>
      </c>
      <c r="M9" s="169" t="s">
        <v>292</v>
      </c>
      <c r="N9" s="169" t="s">
        <v>293</v>
      </c>
      <c r="O9" s="169" t="s">
        <v>294</v>
      </c>
      <c r="P9" s="169" t="s">
        <v>295</v>
      </c>
      <c r="Q9" s="169" t="s">
        <v>296</v>
      </c>
      <c r="R9" s="169" t="s">
        <v>297</v>
      </c>
      <c r="S9" s="169" t="s">
        <v>298</v>
      </c>
      <c r="T9" s="169" t="s">
        <v>299</v>
      </c>
      <c r="U9" s="168" t="s">
        <v>300</v>
      </c>
      <c r="V9" s="169" t="s">
        <v>301</v>
      </c>
      <c r="W9" s="169" t="s">
        <v>302</v>
      </c>
    </row>
    <row r="10" spans="1:23" s="9" customFormat="1" ht="15">
      <c r="A10" s="1165" t="s">
        <v>81</v>
      </c>
      <c r="B10" s="1165"/>
      <c r="C10" s="116">
        <v>1</v>
      </c>
      <c r="D10" s="116">
        <v>2</v>
      </c>
      <c r="E10" s="116">
        <v>3</v>
      </c>
      <c r="F10" s="116">
        <v>4</v>
      </c>
      <c r="G10" s="116">
        <v>5</v>
      </c>
      <c r="H10" s="116">
        <v>6</v>
      </c>
      <c r="I10" s="116">
        <v>7</v>
      </c>
      <c r="J10" s="116">
        <v>8</v>
      </c>
      <c r="K10" s="116">
        <v>9</v>
      </c>
      <c r="L10" s="116">
        <v>10</v>
      </c>
      <c r="M10" s="116">
        <v>11</v>
      </c>
      <c r="N10" s="116">
        <v>12</v>
      </c>
      <c r="O10" s="116">
        <v>13</v>
      </c>
      <c r="P10" s="116">
        <v>14</v>
      </c>
      <c r="Q10" s="116">
        <v>15</v>
      </c>
      <c r="R10" s="116">
        <v>16</v>
      </c>
      <c r="S10" s="116">
        <v>17</v>
      </c>
      <c r="T10" s="116">
        <v>18</v>
      </c>
      <c r="U10" s="116">
        <v>19</v>
      </c>
      <c r="V10" s="116">
        <v>20</v>
      </c>
      <c r="W10" s="745"/>
    </row>
    <row r="11" spans="1:23" s="9" customFormat="1" ht="28.5" customHeight="1">
      <c r="A11" s="1165" t="s">
        <v>82</v>
      </c>
      <c r="B11" s="764" t="s">
        <v>83</v>
      </c>
      <c r="C11" s="744"/>
      <c r="D11" s="742"/>
      <c r="E11" s="742"/>
      <c r="F11" s="742"/>
      <c r="G11" s="1306" t="s">
        <v>481</v>
      </c>
      <c r="H11" s="1306"/>
      <c r="I11" s="1306"/>
      <c r="J11" s="1306"/>
      <c r="K11" s="1306"/>
      <c r="L11" s="1306"/>
      <c r="M11" s="1306"/>
      <c r="N11" s="1306"/>
      <c r="O11" s="1306"/>
      <c r="P11" s="1306"/>
      <c r="Q11" s="1306"/>
      <c r="R11" s="1306"/>
      <c r="S11" s="1306"/>
      <c r="T11" s="1306"/>
      <c r="U11" s="1307"/>
      <c r="V11" s="740"/>
      <c r="W11" s="745"/>
    </row>
    <row r="12" spans="1:23" s="9" customFormat="1" ht="19.5" customHeight="1">
      <c r="A12" s="1165"/>
      <c r="B12" s="764" t="s">
        <v>84</v>
      </c>
      <c r="C12" s="1147" t="s">
        <v>483</v>
      </c>
      <c r="D12" s="1147"/>
      <c r="E12" s="1147"/>
      <c r="F12" s="1147"/>
      <c r="G12" s="1147"/>
      <c r="H12" s="1147"/>
      <c r="I12" s="1147"/>
      <c r="J12" s="1147"/>
      <c r="K12" s="1147"/>
      <c r="L12" s="1147"/>
      <c r="M12" s="1147"/>
      <c r="N12" s="1147"/>
      <c r="O12" s="739"/>
      <c r="P12" s="739"/>
      <c r="Q12" s="739"/>
      <c r="R12" s="739"/>
      <c r="S12" s="739"/>
      <c r="T12" s="739"/>
      <c r="U12" s="739"/>
      <c r="V12" s="740"/>
      <c r="W12" s="745"/>
    </row>
    <row r="13" spans="1:23" s="9" customFormat="1" ht="18.75" customHeight="1">
      <c r="A13" s="1165" t="s">
        <v>85</v>
      </c>
      <c r="B13" s="764" t="s">
        <v>83</v>
      </c>
      <c r="C13" s="744"/>
      <c r="D13" s="742"/>
      <c r="E13" s="742"/>
      <c r="F13" s="742"/>
      <c r="G13" s="742"/>
      <c r="H13" s="744"/>
      <c r="I13" s="1311" t="s">
        <v>564</v>
      </c>
      <c r="J13" s="1312"/>
      <c r="K13" s="1312"/>
      <c r="L13" s="1312"/>
      <c r="M13" s="1312"/>
      <c r="N13" s="1312"/>
      <c r="O13" s="1312"/>
      <c r="P13" s="1312"/>
      <c r="Q13" s="1312"/>
      <c r="R13" s="1312"/>
      <c r="S13" s="1312"/>
      <c r="T13" s="1312"/>
      <c r="U13" s="1313"/>
      <c r="V13" s="741"/>
      <c r="W13" s="745"/>
    </row>
    <row r="14" spans="1:23" s="9" customFormat="1" ht="18" customHeight="1">
      <c r="A14" s="1165"/>
      <c r="B14" s="764" t="s">
        <v>84</v>
      </c>
      <c r="C14" s="742"/>
      <c r="D14" s="742"/>
      <c r="E14" s="742"/>
      <c r="F14" s="742"/>
      <c r="G14" s="742"/>
      <c r="H14" s="742"/>
      <c r="I14" s="1314"/>
      <c r="J14" s="1315"/>
      <c r="K14" s="1315"/>
      <c r="L14" s="1315"/>
      <c r="M14" s="1315"/>
      <c r="N14" s="1315"/>
      <c r="O14" s="1315"/>
      <c r="P14" s="1315"/>
      <c r="Q14" s="1315"/>
      <c r="R14" s="1315"/>
      <c r="S14" s="1315"/>
      <c r="T14" s="1315"/>
      <c r="U14" s="1316"/>
      <c r="V14" s="741"/>
      <c r="W14" s="745"/>
    </row>
    <row r="15" spans="1:23" s="9" customFormat="1" ht="18.75" customHeight="1">
      <c r="A15" s="1165" t="s">
        <v>86</v>
      </c>
      <c r="B15" s="764" t="s">
        <v>83</v>
      </c>
      <c r="C15" s="1308" t="s">
        <v>478</v>
      </c>
      <c r="D15" s="1308"/>
      <c r="E15" s="1308"/>
      <c r="F15" s="1308"/>
      <c r="G15" s="1308"/>
      <c r="H15" s="1308"/>
      <c r="I15" s="1308"/>
      <c r="J15" s="1308"/>
      <c r="K15" s="1308"/>
      <c r="L15" s="1308"/>
      <c r="M15" s="1308"/>
      <c r="N15" s="1308"/>
      <c r="O15" s="1308"/>
      <c r="P15" s="1308"/>
      <c r="Q15" s="1308"/>
      <c r="R15" s="741"/>
      <c r="S15" s="741"/>
      <c r="T15" s="741"/>
      <c r="U15" s="741"/>
      <c r="V15" s="742"/>
      <c r="W15" s="745"/>
    </row>
    <row r="16" spans="1:23" s="9" customFormat="1" ht="18.75" customHeight="1">
      <c r="A16" s="1165"/>
      <c r="B16" s="764" t="s">
        <v>84</v>
      </c>
      <c r="C16" s="1309" t="s">
        <v>479</v>
      </c>
      <c r="D16" s="1309"/>
      <c r="E16" s="1309"/>
      <c r="F16" s="1309"/>
      <c r="G16" s="1309"/>
      <c r="H16" s="1309"/>
      <c r="I16" s="1309"/>
      <c r="J16" s="1309"/>
      <c r="K16" s="1309"/>
      <c r="L16" s="1309"/>
      <c r="M16" s="1309"/>
      <c r="N16" s="1309"/>
      <c r="O16" s="1309"/>
      <c r="P16" s="1309"/>
      <c r="Q16" s="1309"/>
      <c r="R16" s="741"/>
      <c r="S16" s="741"/>
      <c r="T16" s="741"/>
      <c r="U16" s="741"/>
      <c r="V16" s="742"/>
      <c r="W16" s="745"/>
    </row>
    <row r="17" spans="1:23" s="9" customFormat="1" ht="24" customHeight="1">
      <c r="A17" s="1165" t="s">
        <v>87</v>
      </c>
      <c r="B17" s="764" t="s">
        <v>83</v>
      </c>
      <c r="C17" s="1310" t="s">
        <v>480</v>
      </c>
      <c r="D17" s="1310"/>
      <c r="E17" s="1310"/>
      <c r="F17" s="1310"/>
      <c r="G17" s="1310"/>
      <c r="H17" s="1310"/>
      <c r="I17" s="1310"/>
      <c r="J17" s="1310"/>
      <c r="K17" s="743"/>
      <c r="L17" s="745"/>
      <c r="M17" s="745"/>
      <c r="N17" s="745"/>
      <c r="O17" s="1305" t="s">
        <v>482</v>
      </c>
      <c r="P17" s="1305"/>
      <c r="Q17" s="1305"/>
      <c r="R17" s="1305"/>
      <c r="S17" s="1305"/>
      <c r="T17" s="1305"/>
      <c r="U17" s="1305"/>
      <c r="V17" s="1305"/>
      <c r="W17" s="745"/>
    </row>
    <row r="18" spans="1:23" s="9" customFormat="1" ht="19.5" customHeight="1">
      <c r="A18" s="1165"/>
      <c r="B18" s="764" t="s">
        <v>84</v>
      </c>
      <c r="C18" s="1310"/>
      <c r="D18" s="1310"/>
      <c r="E18" s="1310"/>
      <c r="F18" s="1310"/>
      <c r="G18" s="1310"/>
      <c r="H18" s="1310"/>
      <c r="I18" s="1310"/>
      <c r="J18" s="1310"/>
      <c r="K18" s="743"/>
      <c r="L18" s="743"/>
      <c r="M18" s="743"/>
      <c r="N18" s="743"/>
      <c r="O18" s="1305"/>
      <c r="P18" s="1305"/>
      <c r="Q18" s="1305"/>
      <c r="R18" s="1305"/>
      <c r="S18" s="1305"/>
      <c r="T18" s="1305"/>
      <c r="U18" s="1305"/>
      <c r="V18" s="1305"/>
      <c r="W18" s="745"/>
    </row>
    <row r="19" spans="1:23" s="9" customFormat="1" ht="19.5" customHeight="1">
      <c r="A19" s="1165" t="s">
        <v>88</v>
      </c>
      <c r="B19" s="764" t="s">
        <v>83</v>
      </c>
      <c r="C19" s="745"/>
      <c r="D19" s="745"/>
      <c r="E19" s="745"/>
      <c r="F19" s="745"/>
      <c r="G19" s="745"/>
      <c r="H19" s="745"/>
      <c r="I19" s="745"/>
      <c r="J19" s="1374" t="s">
        <v>510</v>
      </c>
      <c r="K19" s="1375"/>
      <c r="L19" s="1375"/>
      <c r="M19" s="1375"/>
      <c r="N19" s="1375"/>
      <c r="O19" s="1375"/>
      <c r="P19" s="1375"/>
      <c r="Q19" s="1376"/>
      <c r="R19" s="741"/>
      <c r="S19" s="741"/>
      <c r="T19" s="741"/>
      <c r="U19" s="741"/>
      <c r="V19" s="740"/>
      <c r="W19" s="745"/>
    </row>
    <row r="20" spans="1:23" s="9" customFormat="1" ht="19.5" customHeight="1">
      <c r="A20" s="1165"/>
      <c r="B20" s="764" t="s">
        <v>84</v>
      </c>
      <c r="C20" s="745"/>
      <c r="D20" s="745"/>
      <c r="E20" s="745"/>
      <c r="F20" s="745"/>
      <c r="G20" s="745"/>
      <c r="H20" s="745"/>
      <c r="I20" s="745"/>
      <c r="J20" s="745"/>
      <c r="K20" s="712"/>
      <c r="L20" s="712"/>
      <c r="M20" s="712"/>
      <c r="N20" s="712"/>
      <c r="O20" s="741"/>
      <c r="P20" s="741"/>
      <c r="Q20" s="741"/>
      <c r="R20" s="741"/>
      <c r="S20" s="741"/>
      <c r="T20" s="741"/>
      <c r="U20" s="741"/>
      <c r="V20" s="740"/>
      <c r="W20" s="745"/>
    </row>
    <row r="21" spans="1:23" s="9" customFormat="1" ht="15" customHeight="1">
      <c r="A21" s="1165" t="s">
        <v>89</v>
      </c>
      <c r="B21" s="764" t="s">
        <v>83</v>
      </c>
      <c r="C21" s="722"/>
      <c r="D21" s="722"/>
      <c r="E21" s="722"/>
      <c r="F21" s="722"/>
      <c r="G21" s="722"/>
      <c r="H21" s="722"/>
      <c r="I21" s="722"/>
      <c r="J21" s="722"/>
      <c r="K21" s="722"/>
      <c r="L21" s="722"/>
      <c r="M21" s="722"/>
      <c r="N21" s="722"/>
      <c r="O21" s="722"/>
      <c r="P21" s="722"/>
      <c r="Q21" s="722"/>
      <c r="R21" s="722"/>
      <c r="S21" s="722"/>
      <c r="T21" s="722"/>
      <c r="U21" s="722"/>
      <c r="V21" s="745"/>
      <c r="W21" s="745"/>
    </row>
    <row r="22" spans="1:23" s="9" customFormat="1" ht="15" customHeight="1">
      <c r="A22" s="1165"/>
      <c r="B22" s="764" t="s">
        <v>84</v>
      </c>
      <c r="C22" s="722"/>
      <c r="D22" s="722"/>
      <c r="E22" s="722"/>
      <c r="F22" s="722"/>
      <c r="G22" s="722"/>
      <c r="H22" s="722"/>
      <c r="I22" s="722"/>
      <c r="J22" s="722"/>
      <c r="K22" s="722"/>
      <c r="L22" s="722"/>
      <c r="M22" s="722"/>
      <c r="N22" s="722"/>
      <c r="O22" s="722"/>
      <c r="P22" s="722"/>
      <c r="Q22" s="722"/>
      <c r="R22" s="722"/>
      <c r="S22" s="722"/>
      <c r="T22" s="722"/>
      <c r="U22" s="722"/>
      <c r="V22" s="745"/>
      <c r="W22" s="745"/>
    </row>
    <row r="23" spans="1:20" s="9" customFormat="1" ht="9" customHeight="1">
      <c r="A23" s="34"/>
      <c r="B23" s="35"/>
      <c r="C23" s="36"/>
      <c r="D23" s="36"/>
      <c r="E23" s="36"/>
      <c r="F23" s="36"/>
      <c r="G23" s="36"/>
      <c r="H23" s="36"/>
      <c r="I23" s="36"/>
      <c r="J23" s="19"/>
      <c r="K23" s="36"/>
      <c r="L23" s="36"/>
      <c r="M23" s="36"/>
      <c r="N23" s="36"/>
      <c r="O23" s="36"/>
      <c r="P23" s="36"/>
      <c r="Q23" s="36"/>
      <c r="R23" s="36"/>
      <c r="S23" s="36"/>
      <c r="T23" s="36"/>
    </row>
    <row r="24" spans="1:21" s="9" customFormat="1" ht="29.25" customHeight="1">
      <c r="A24" s="23"/>
      <c r="B24" s="1136" t="s">
        <v>98</v>
      </c>
      <c r="C24" s="1136"/>
      <c r="D24" s="1136"/>
      <c r="E24" s="1136"/>
      <c r="F24" s="1136"/>
      <c r="G24" s="1136"/>
      <c r="H24" s="1136"/>
      <c r="I24" s="1136"/>
      <c r="J24" s="1136"/>
      <c r="K24" s="1136"/>
      <c r="L24" s="1136"/>
      <c r="M24" s="1136"/>
      <c r="N24" s="1136"/>
      <c r="O24" s="1136"/>
      <c r="P24" s="1136"/>
      <c r="Q24" s="1136"/>
      <c r="R24" s="1136"/>
      <c r="S24" s="1136"/>
      <c r="T24" s="1136"/>
      <c r="U24" s="1136"/>
    </row>
    <row r="25" spans="1:17" s="9" customFormat="1" ht="17.25" customHeight="1">
      <c r="A25" s="24"/>
      <c r="B25" s="37" t="s">
        <v>550</v>
      </c>
      <c r="C25" s="24"/>
      <c r="D25" s="24"/>
      <c r="E25" s="24"/>
      <c r="F25" s="24"/>
      <c r="G25" s="24"/>
      <c r="H25" s="25"/>
      <c r="I25" s="25"/>
      <c r="J25" s="25"/>
      <c r="K25" s="25"/>
      <c r="L25" s="25"/>
      <c r="M25" s="25"/>
      <c r="N25" s="25"/>
      <c r="O25" s="25"/>
      <c r="P25" s="26"/>
      <c r="Q25" s="26"/>
    </row>
    <row r="26" spans="1:20" s="9" customFormat="1" ht="15.75">
      <c r="A26" s="24"/>
      <c r="B26" s="37"/>
      <c r="C26" s="24"/>
      <c r="D26" s="24"/>
      <c r="E26" s="24"/>
      <c r="F26" s="24"/>
      <c r="G26" s="24"/>
      <c r="H26" s="25"/>
      <c r="I26" s="25"/>
      <c r="J26" s="25"/>
      <c r="K26" s="25"/>
      <c r="L26" s="25"/>
      <c r="M26" s="25"/>
      <c r="N26" s="25"/>
      <c r="O26" s="1113" t="s">
        <v>529</v>
      </c>
      <c r="P26" s="1113"/>
      <c r="Q26" s="1113"/>
      <c r="R26" s="1113"/>
      <c r="S26" s="1113"/>
      <c r="T26" s="1113"/>
    </row>
    <row r="27" spans="4:20" s="19" customFormat="1" ht="15.75">
      <c r="D27" s="1137" t="s">
        <v>90</v>
      </c>
      <c r="E27" s="1137"/>
      <c r="F27" s="1137"/>
      <c r="G27" s="1137"/>
      <c r="O27" s="1137" t="s">
        <v>76</v>
      </c>
      <c r="P27" s="1137"/>
      <c r="Q27" s="1137"/>
      <c r="R27" s="1137"/>
      <c r="S27" s="1137"/>
      <c r="T27" s="1137"/>
    </row>
    <row r="28" s="9" customFormat="1" ht="15"/>
    <row r="29" s="9" customFormat="1" ht="15"/>
    <row r="30" spans="4:20" s="9" customFormat="1" ht="14.25" customHeight="1">
      <c r="D30" s="1304" t="s">
        <v>137</v>
      </c>
      <c r="E30" s="1304"/>
      <c r="F30" s="1304"/>
      <c r="G30" s="1304"/>
      <c r="O30" s="1171" t="s">
        <v>71</v>
      </c>
      <c r="P30" s="1171"/>
      <c r="Q30" s="1171"/>
      <c r="R30" s="1171"/>
      <c r="S30" s="1171"/>
      <c r="T30" s="1171"/>
    </row>
  </sheetData>
  <sheetProtection/>
  <mergeCells count="35">
    <mergeCell ref="J19:Q19"/>
    <mergeCell ref="G11:U11"/>
    <mergeCell ref="C15:Q15"/>
    <mergeCell ref="C16:Q16"/>
    <mergeCell ref="C17:J18"/>
    <mergeCell ref="C12:N12"/>
    <mergeCell ref="I13:U14"/>
    <mergeCell ref="D30:G30"/>
    <mergeCell ref="C8:F8"/>
    <mergeCell ref="G8:J8"/>
    <mergeCell ref="K8:O8"/>
    <mergeCell ref="D27:G27"/>
    <mergeCell ref="O30:T30"/>
    <mergeCell ref="O17:V18"/>
    <mergeCell ref="O27:T27"/>
    <mergeCell ref="O26:T26"/>
    <mergeCell ref="T8:W8"/>
    <mergeCell ref="A19:A20"/>
    <mergeCell ref="P8:S8"/>
    <mergeCell ref="A8:B8"/>
    <mergeCell ref="A21:A22"/>
    <mergeCell ref="B24:U24"/>
    <mergeCell ref="A17:A18"/>
    <mergeCell ref="A11:A12"/>
    <mergeCell ref="A15:A16"/>
    <mergeCell ref="A13:A14"/>
    <mergeCell ref="A10:B10"/>
    <mergeCell ref="A9:B9"/>
    <mergeCell ref="A1:H1"/>
    <mergeCell ref="J1:U1"/>
    <mergeCell ref="A2:H2"/>
    <mergeCell ref="J2:U2"/>
    <mergeCell ref="A4:U4"/>
    <mergeCell ref="A6:U6"/>
    <mergeCell ref="A5:U5"/>
  </mergeCells>
  <printOptions/>
  <pageMargins left="0.5" right="0.5" top="0.5" bottom="0.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H31"/>
  <sheetViews>
    <sheetView zoomScalePageLayoutView="0" workbookViewId="0" topLeftCell="A19">
      <selection activeCell="AD40" sqref="AD40"/>
    </sheetView>
  </sheetViews>
  <sheetFormatPr defaultColWidth="9.140625" defaultRowHeight="15"/>
  <cols>
    <col min="1" max="1" width="6.140625" style="783" customWidth="1"/>
    <col min="2" max="2" width="6.7109375" style="783" customWidth="1"/>
    <col min="3" max="17" width="5.421875" style="783" customWidth="1"/>
    <col min="18" max="22" width="6.140625" style="783" customWidth="1"/>
    <col min="23" max="28" width="5.00390625" style="783" customWidth="1"/>
    <col min="29" max="16384" width="9.140625" style="783" customWidth="1"/>
  </cols>
  <sheetData>
    <row r="1" spans="1:22" ht="15.75">
      <c r="A1" s="1317" t="s">
        <v>77</v>
      </c>
      <c r="B1" s="1317"/>
      <c r="C1" s="1317"/>
      <c r="D1" s="1317"/>
      <c r="E1" s="1317"/>
      <c r="F1" s="1317"/>
      <c r="G1" s="1317"/>
      <c r="H1" s="1317"/>
      <c r="I1" s="78"/>
      <c r="J1" s="78"/>
      <c r="K1" s="1318" t="s">
        <v>78</v>
      </c>
      <c r="L1" s="1318"/>
      <c r="M1" s="1318"/>
      <c r="N1" s="1318"/>
      <c r="O1" s="1318"/>
      <c r="P1" s="1318"/>
      <c r="Q1" s="1318"/>
      <c r="R1" s="1318"/>
      <c r="S1" s="1318"/>
      <c r="T1" s="1318"/>
      <c r="U1" s="1318"/>
      <c r="V1" s="1318"/>
    </row>
    <row r="2" spans="1:22" ht="15.75">
      <c r="A2" s="1319" t="s">
        <v>76</v>
      </c>
      <c r="B2" s="1319"/>
      <c r="C2" s="1319"/>
      <c r="D2" s="1319"/>
      <c r="E2" s="1319"/>
      <c r="F2" s="1319"/>
      <c r="G2" s="1319"/>
      <c r="H2" s="1319"/>
      <c r="I2" s="78"/>
      <c r="J2" s="78"/>
      <c r="K2" s="1320" t="s">
        <v>79</v>
      </c>
      <c r="L2" s="1320"/>
      <c r="M2" s="1320"/>
      <c r="N2" s="1320"/>
      <c r="O2" s="1320"/>
      <c r="P2" s="1320"/>
      <c r="Q2" s="1320"/>
      <c r="R2" s="1320"/>
      <c r="S2" s="1320"/>
      <c r="T2" s="1320"/>
      <c r="U2" s="1320"/>
      <c r="V2" s="1320"/>
    </row>
    <row r="3" spans="1:22" ht="6" customHeight="1">
      <c r="A3" s="13"/>
      <c r="B3" s="784"/>
      <c r="C3" s="13"/>
      <c r="D3" s="13"/>
      <c r="E3" s="13"/>
      <c r="F3" s="13"/>
      <c r="G3" s="13"/>
      <c r="H3" s="13"/>
      <c r="I3" s="13"/>
      <c r="J3" s="13"/>
      <c r="K3" s="13"/>
      <c r="L3" s="13"/>
      <c r="M3" s="785"/>
      <c r="N3" s="13"/>
      <c r="O3" s="13"/>
      <c r="P3" s="13"/>
      <c r="Q3" s="13"/>
      <c r="R3" s="13"/>
      <c r="S3" s="13"/>
      <c r="T3" s="13"/>
      <c r="U3" s="13"/>
      <c r="V3" s="13"/>
    </row>
    <row r="4" spans="1:22" ht="18.75">
      <c r="A4" s="1321" t="s">
        <v>475</v>
      </c>
      <c r="B4" s="1321"/>
      <c r="C4" s="1321"/>
      <c r="D4" s="1321"/>
      <c r="E4" s="1321"/>
      <c r="F4" s="1321"/>
      <c r="G4" s="1321"/>
      <c r="H4" s="1321"/>
      <c r="I4" s="1321"/>
      <c r="J4" s="1321"/>
      <c r="K4" s="1321"/>
      <c r="L4" s="1321"/>
      <c r="M4" s="1321"/>
      <c r="N4" s="1321"/>
      <c r="O4" s="1321"/>
      <c r="P4" s="1321"/>
      <c r="Q4" s="1321"/>
      <c r="R4" s="1321"/>
      <c r="S4" s="1321"/>
      <c r="T4" s="1321"/>
      <c r="U4" s="1321"/>
      <c r="V4" s="1321"/>
    </row>
    <row r="5" spans="1:22" ht="18.75" customHeight="1">
      <c r="A5" s="1321" t="s">
        <v>523</v>
      </c>
      <c r="B5" s="1321"/>
      <c r="C5" s="1321"/>
      <c r="D5" s="1321"/>
      <c r="E5" s="1321"/>
      <c r="F5" s="1321"/>
      <c r="G5" s="1321"/>
      <c r="H5" s="1321"/>
      <c r="I5" s="1321"/>
      <c r="J5" s="1321"/>
      <c r="K5" s="1321"/>
      <c r="L5" s="1321"/>
      <c r="M5" s="1321"/>
      <c r="N5" s="1321"/>
      <c r="O5" s="1321"/>
      <c r="P5" s="1321"/>
      <c r="Q5" s="1321"/>
      <c r="R5" s="1321"/>
      <c r="S5" s="1321"/>
      <c r="T5" s="1321"/>
      <c r="U5" s="1321"/>
      <c r="V5" s="1321"/>
    </row>
    <row r="6" spans="1:22" ht="15">
      <c r="A6" s="1322" t="s">
        <v>520</v>
      </c>
      <c r="B6" s="1322"/>
      <c r="C6" s="1322"/>
      <c r="D6" s="1322"/>
      <c r="E6" s="1322"/>
      <c r="F6" s="1322"/>
      <c r="G6" s="1322"/>
      <c r="H6" s="1322"/>
      <c r="I6" s="1322"/>
      <c r="J6" s="1322"/>
      <c r="K6" s="1322"/>
      <c r="L6" s="1322"/>
      <c r="M6" s="1322"/>
      <c r="N6" s="1322"/>
      <c r="O6" s="1322"/>
      <c r="P6" s="1322"/>
      <c r="Q6" s="1322"/>
      <c r="R6" s="1322"/>
      <c r="S6" s="1322"/>
      <c r="T6" s="1322"/>
      <c r="U6" s="1322"/>
      <c r="V6" s="1322"/>
    </row>
    <row r="7" spans="1:22" ht="9.75" customHeight="1" thickBot="1">
      <c r="A7" s="13"/>
      <c r="B7" s="13"/>
      <c r="C7" s="13"/>
      <c r="D7" s="13"/>
      <c r="E7" s="13"/>
      <c r="F7" s="13"/>
      <c r="G7" s="13"/>
      <c r="H7" s="13"/>
      <c r="I7" s="13"/>
      <c r="J7" s="13"/>
      <c r="K7" s="786"/>
      <c r="L7" s="13"/>
      <c r="M7" s="13"/>
      <c r="N7" s="13"/>
      <c r="O7" s="13"/>
      <c r="P7" s="13"/>
      <c r="Q7" s="13"/>
      <c r="R7" s="13"/>
      <c r="S7" s="13"/>
      <c r="T7" s="13"/>
      <c r="U7" s="13"/>
      <c r="V7" s="13"/>
    </row>
    <row r="8" spans="1:23" ht="25.5" customHeight="1" thickTop="1">
      <c r="A8" s="1323" t="s">
        <v>69</v>
      </c>
      <c r="B8" s="1324"/>
      <c r="C8" s="1325" t="s">
        <v>218</v>
      </c>
      <c r="D8" s="1326"/>
      <c r="E8" s="1326"/>
      <c r="F8" s="1327"/>
      <c r="G8" s="1325" t="s">
        <v>150</v>
      </c>
      <c r="H8" s="1326"/>
      <c r="I8" s="1326"/>
      <c r="J8" s="1327"/>
      <c r="K8" s="1328" t="s">
        <v>151</v>
      </c>
      <c r="L8" s="1328"/>
      <c r="M8" s="1328"/>
      <c r="N8" s="1328"/>
      <c r="O8" s="1328"/>
      <c r="P8" s="1328" t="s">
        <v>152</v>
      </c>
      <c r="Q8" s="1328"/>
      <c r="R8" s="1328"/>
      <c r="S8" s="1328"/>
      <c r="T8" s="1328" t="s">
        <v>306</v>
      </c>
      <c r="U8" s="1328"/>
      <c r="V8" s="1328"/>
      <c r="W8" s="1328"/>
    </row>
    <row r="9" spans="1:23" ht="22.5">
      <c r="A9" s="1329" t="s">
        <v>80</v>
      </c>
      <c r="B9" s="1330"/>
      <c r="C9" s="787" t="s">
        <v>467</v>
      </c>
      <c r="D9" s="787" t="s">
        <v>283</v>
      </c>
      <c r="E9" s="238" t="s">
        <v>284</v>
      </c>
      <c r="F9" s="175" t="s">
        <v>285</v>
      </c>
      <c r="G9" s="175" t="s">
        <v>286</v>
      </c>
      <c r="H9" s="175" t="s">
        <v>287</v>
      </c>
      <c r="I9" s="175" t="s">
        <v>288</v>
      </c>
      <c r="J9" s="175" t="s">
        <v>289</v>
      </c>
      <c r="K9" s="175" t="s">
        <v>290</v>
      </c>
      <c r="L9" s="175" t="s">
        <v>291</v>
      </c>
      <c r="M9" s="175" t="s">
        <v>292</v>
      </c>
      <c r="N9" s="175" t="s">
        <v>293</v>
      </c>
      <c r="O9" s="175" t="s">
        <v>294</v>
      </c>
      <c r="P9" s="175" t="s">
        <v>295</v>
      </c>
      <c r="Q9" s="175" t="s">
        <v>296</v>
      </c>
      <c r="R9" s="175" t="s">
        <v>297</v>
      </c>
      <c r="S9" s="175" t="s">
        <v>298</v>
      </c>
      <c r="T9" s="175" t="s">
        <v>299</v>
      </c>
      <c r="U9" s="788" t="s">
        <v>300</v>
      </c>
      <c r="V9" s="175" t="s">
        <v>301</v>
      </c>
      <c r="W9" s="789" t="s">
        <v>302</v>
      </c>
    </row>
    <row r="10" spans="1:23" ht="15">
      <c r="A10" s="1329" t="s">
        <v>81</v>
      </c>
      <c r="B10" s="1330"/>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90"/>
    </row>
    <row r="11" spans="1:23" ht="22.5" customHeight="1">
      <c r="A11" s="1329" t="s">
        <v>82</v>
      </c>
      <c r="B11" s="716" t="s">
        <v>83</v>
      </c>
      <c r="C11" s="760"/>
      <c r="D11" s="760"/>
      <c r="E11" s="760"/>
      <c r="F11" s="760"/>
      <c r="G11" s="760"/>
      <c r="H11" s="760"/>
      <c r="I11" s="760"/>
      <c r="J11" s="760"/>
      <c r="K11" s="760"/>
      <c r="L11" s="760"/>
      <c r="M11" s="760"/>
      <c r="N11" s="760"/>
      <c r="O11" s="760"/>
      <c r="P11" s="103"/>
      <c r="Q11" s="103"/>
      <c r="R11" s="103"/>
      <c r="S11" s="712"/>
      <c r="T11" s="712"/>
      <c r="U11" s="719"/>
      <c r="V11" s="719"/>
      <c r="W11" s="767"/>
    </row>
    <row r="12" spans="1:23" ht="18.75" customHeight="1">
      <c r="A12" s="1329"/>
      <c r="B12" s="716" t="s">
        <v>84</v>
      </c>
      <c r="C12" s="760"/>
      <c r="D12" s="760"/>
      <c r="E12" s="760"/>
      <c r="F12" s="760"/>
      <c r="G12" s="760"/>
      <c r="H12" s="760"/>
      <c r="I12" s="760"/>
      <c r="J12" s="760"/>
      <c r="K12" s="760"/>
      <c r="L12" s="760"/>
      <c r="M12" s="103"/>
      <c r="N12" s="103"/>
      <c r="O12" s="103"/>
      <c r="P12" s="103"/>
      <c r="Q12" s="103"/>
      <c r="R12" s="103"/>
      <c r="S12" s="103"/>
      <c r="T12" s="103"/>
      <c r="U12" s="116"/>
      <c r="V12" s="116"/>
      <c r="W12" s="767"/>
    </row>
    <row r="13" spans="1:32" ht="33.75" customHeight="1">
      <c r="A13" s="1329" t="s">
        <v>85</v>
      </c>
      <c r="B13" s="716" t="s">
        <v>83</v>
      </c>
      <c r="C13" s="103"/>
      <c r="D13" s="103"/>
      <c r="E13" s="103"/>
      <c r="F13" s="103"/>
      <c r="G13" s="103"/>
      <c r="H13" s="103"/>
      <c r="I13" s="103"/>
      <c r="J13" s="103"/>
      <c r="K13" s="103"/>
      <c r="L13" s="103"/>
      <c r="M13" s="103"/>
      <c r="N13" s="103"/>
      <c r="O13" s="103"/>
      <c r="P13" s="103"/>
      <c r="Q13" s="103"/>
      <c r="R13" s="103"/>
      <c r="S13" s="103"/>
      <c r="T13" s="103"/>
      <c r="U13" s="103"/>
      <c r="V13" s="103"/>
      <c r="W13" s="716"/>
      <c r="X13" s="36"/>
      <c r="Y13" s="36"/>
      <c r="Z13" s="36"/>
      <c r="AA13" s="36"/>
      <c r="AB13" s="36"/>
      <c r="AC13" s="36"/>
      <c r="AD13" s="36"/>
      <c r="AE13" s="36"/>
      <c r="AF13" s="36"/>
    </row>
    <row r="14" spans="1:32" ht="16.5" customHeight="1">
      <c r="A14" s="1329"/>
      <c r="B14" s="716" t="s">
        <v>84</v>
      </c>
      <c r="C14" s="759"/>
      <c r="D14" s="759"/>
      <c r="E14" s="759"/>
      <c r="F14" s="759"/>
      <c r="G14" s="759"/>
      <c r="H14" s="759"/>
      <c r="I14" s="759"/>
      <c r="J14" s="759"/>
      <c r="K14" s="759"/>
      <c r="L14" s="759"/>
      <c r="M14" s="759"/>
      <c r="N14" s="759"/>
      <c r="O14" s="103"/>
      <c r="P14" s="103"/>
      <c r="Q14" s="103"/>
      <c r="R14" s="103"/>
      <c r="S14" s="103"/>
      <c r="T14" s="103"/>
      <c r="U14" s="103"/>
      <c r="V14" s="103"/>
      <c r="W14" s="716"/>
      <c r="X14" s="36"/>
      <c r="Y14" s="36"/>
      <c r="Z14" s="36"/>
      <c r="AA14" s="36"/>
      <c r="AB14" s="36"/>
      <c r="AC14" s="36"/>
      <c r="AD14" s="36"/>
      <c r="AE14" s="36"/>
      <c r="AF14" s="36"/>
    </row>
    <row r="15" spans="1:23" ht="21" customHeight="1">
      <c r="A15" s="1329" t="s">
        <v>86</v>
      </c>
      <c r="B15" s="716" t="s">
        <v>83</v>
      </c>
      <c r="C15" s="103"/>
      <c r="D15" s="103"/>
      <c r="E15" s="103"/>
      <c r="F15" s="103"/>
      <c r="G15" s="103"/>
      <c r="H15" s="103"/>
      <c r="I15" s="103"/>
      <c r="J15" s="103"/>
      <c r="K15" s="103"/>
      <c r="L15" s="103"/>
      <c r="M15" s="103"/>
      <c r="N15" s="103"/>
      <c r="O15" s="103"/>
      <c r="P15" s="103"/>
      <c r="Q15" s="103"/>
      <c r="R15" s="103"/>
      <c r="S15" s="103"/>
      <c r="T15" s="103"/>
      <c r="U15" s="103"/>
      <c r="V15" s="103"/>
      <c r="W15" s="767"/>
    </row>
    <row r="16" spans="1:34" ht="16.5" customHeight="1">
      <c r="A16" s="1329"/>
      <c r="B16" s="716" t="s">
        <v>84</v>
      </c>
      <c r="C16" s="103"/>
      <c r="D16" s="103"/>
      <c r="E16" s="103"/>
      <c r="F16" s="103"/>
      <c r="G16" s="103"/>
      <c r="H16" s="103"/>
      <c r="I16" s="103"/>
      <c r="J16" s="103"/>
      <c r="K16" s="103"/>
      <c r="L16" s="103"/>
      <c r="M16" s="103"/>
      <c r="N16" s="103"/>
      <c r="O16" s="103"/>
      <c r="P16" s="103"/>
      <c r="Q16" s="103"/>
      <c r="R16" s="767"/>
      <c r="S16" s="767"/>
      <c r="T16" s="767"/>
      <c r="U16" s="103"/>
      <c r="V16" s="103"/>
      <c r="W16" s="772"/>
      <c r="X16" s="769"/>
      <c r="Y16" s="769"/>
      <c r="Z16" s="769"/>
      <c r="AA16" s="769"/>
      <c r="AB16" s="769"/>
      <c r="AC16" s="769"/>
      <c r="AD16" s="769"/>
      <c r="AE16" s="769"/>
      <c r="AF16" s="769"/>
      <c r="AG16" s="769"/>
      <c r="AH16" s="769"/>
    </row>
    <row r="17" spans="1:23" ht="33.75" customHeight="1">
      <c r="A17" s="1329" t="s">
        <v>87</v>
      </c>
      <c r="B17" s="716" t="s">
        <v>83</v>
      </c>
      <c r="C17" s="791"/>
      <c r="D17" s="791"/>
      <c r="E17" s="791"/>
      <c r="F17" s="791"/>
      <c r="G17" s="791"/>
      <c r="H17" s="791"/>
      <c r="I17" s="791"/>
      <c r="J17" s="791"/>
      <c r="K17" s="760"/>
      <c r="L17" s="760"/>
      <c r="M17" s="760"/>
      <c r="N17" s="760"/>
      <c r="O17" s="760"/>
      <c r="P17" s="760"/>
      <c r="Q17" s="760"/>
      <c r="R17" s="760"/>
      <c r="S17" s="760"/>
      <c r="T17" s="760"/>
      <c r="U17" s="760"/>
      <c r="V17" s="760"/>
      <c r="W17" s="767"/>
    </row>
    <row r="18" spans="1:24" ht="21" customHeight="1">
      <c r="A18" s="1329"/>
      <c r="B18" s="716" t="s">
        <v>84</v>
      </c>
      <c r="C18" s="792"/>
      <c r="D18" s="792"/>
      <c r="E18" s="792"/>
      <c r="F18" s="792"/>
      <c r="G18" s="792"/>
      <c r="H18" s="792"/>
      <c r="I18" s="792"/>
      <c r="J18" s="792"/>
      <c r="K18" s="103"/>
      <c r="L18" s="103"/>
      <c r="M18" s="103"/>
      <c r="N18" s="103"/>
      <c r="O18" s="103"/>
      <c r="P18" s="103"/>
      <c r="Q18" s="103"/>
      <c r="R18" s="103"/>
      <c r="S18" s="103"/>
      <c r="T18" s="103"/>
      <c r="U18" s="103"/>
      <c r="V18" s="103"/>
      <c r="W18" s="767"/>
      <c r="X18" s="783" t="s">
        <v>501</v>
      </c>
    </row>
    <row r="19" spans="1:23" ht="21" customHeight="1">
      <c r="A19" s="1329" t="s">
        <v>88</v>
      </c>
      <c r="B19" s="716" t="s">
        <v>83</v>
      </c>
      <c r="C19" s="762"/>
      <c r="D19" s="762"/>
      <c r="E19" s="762"/>
      <c r="F19" s="762"/>
      <c r="G19" s="762"/>
      <c r="H19" s="767"/>
      <c r="I19" s="767"/>
      <c r="J19" s="767"/>
      <c r="K19" s="767"/>
      <c r="L19" s="770"/>
      <c r="M19" s="770"/>
      <c r="N19" s="770"/>
      <c r="O19" s="770"/>
      <c r="P19" s="770"/>
      <c r="Q19" s="770"/>
      <c r="R19" s="770"/>
      <c r="S19" s="770"/>
      <c r="T19" s="770"/>
      <c r="U19" s="759"/>
      <c r="V19" s="720"/>
      <c r="W19" s="767"/>
    </row>
    <row r="20" spans="1:23" ht="16.5" customHeight="1">
      <c r="A20" s="1329"/>
      <c r="B20" s="716" t="s">
        <v>84</v>
      </c>
      <c r="C20" s="763"/>
      <c r="D20" s="763"/>
      <c r="E20" s="763"/>
      <c r="F20" s="763"/>
      <c r="G20" s="763"/>
      <c r="H20" s="763"/>
      <c r="I20" s="763"/>
      <c r="J20" s="763"/>
      <c r="K20" s="763"/>
      <c r="L20" s="763"/>
      <c r="M20" s="763"/>
      <c r="N20" s="763"/>
      <c r="O20" s="763"/>
      <c r="P20" s="767"/>
      <c r="Q20" s="759"/>
      <c r="R20" s="759"/>
      <c r="S20" s="759"/>
      <c r="T20" s="759"/>
      <c r="U20" s="759"/>
      <c r="V20" s="719"/>
      <c r="W20" s="767"/>
    </row>
    <row r="21" spans="1:23" ht="26.25" customHeight="1">
      <c r="A21" s="1329" t="s">
        <v>89</v>
      </c>
      <c r="B21" s="716" t="s">
        <v>83</v>
      </c>
      <c r="C21" s="713"/>
      <c r="D21" s="719"/>
      <c r="E21" s="719"/>
      <c r="F21" s="719"/>
      <c r="G21" s="719"/>
      <c r="H21" s="719"/>
      <c r="I21" s="719"/>
      <c r="J21" s="719"/>
      <c r="K21" s="719"/>
      <c r="L21" s="719"/>
      <c r="M21" s="719"/>
      <c r="N21" s="719"/>
      <c r="O21" s="719"/>
      <c r="P21" s="770"/>
      <c r="Q21" s="770"/>
      <c r="R21" s="770"/>
      <c r="S21" s="770"/>
      <c r="T21" s="721"/>
      <c r="U21" s="721"/>
      <c r="V21" s="721"/>
      <c r="W21" s="767"/>
    </row>
    <row r="22" spans="1:23" ht="16.5" customHeight="1" thickBot="1">
      <c r="A22" s="1332"/>
      <c r="B22" s="793" t="s">
        <v>84</v>
      </c>
      <c r="C22" s="722"/>
      <c r="D22" s="722"/>
      <c r="E22" s="722"/>
      <c r="F22" s="722"/>
      <c r="G22" s="722"/>
      <c r="H22" s="722"/>
      <c r="I22" s="722"/>
      <c r="J22" s="722"/>
      <c r="K22" s="722"/>
      <c r="L22" s="722"/>
      <c r="M22" s="722"/>
      <c r="N22" s="722"/>
      <c r="O22" s="722"/>
      <c r="P22" s="722"/>
      <c r="Q22" s="722"/>
      <c r="R22" s="722"/>
      <c r="S22" s="722"/>
      <c r="T22" s="722"/>
      <c r="U22" s="722"/>
      <c r="V22" s="722"/>
      <c r="W22" s="767"/>
    </row>
    <row r="23" spans="1:22" ht="4.5" customHeight="1" thickTop="1">
      <c r="A23" s="794"/>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33" t="s">
        <v>141</v>
      </c>
      <c r="B24" s="1333"/>
      <c r="C24" s="1333"/>
      <c r="D24" s="1333"/>
      <c r="E24" s="1333"/>
      <c r="F24" s="1333"/>
      <c r="G24" s="1333"/>
      <c r="H24" s="1333"/>
      <c r="I24" s="1333"/>
      <c r="J24" s="1333"/>
      <c r="K24" s="1333"/>
      <c r="L24" s="1333"/>
      <c r="M24" s="1333"/>
      <c r="N24" s="1333"/>
      <c r="O24" s="1333"/>
      <c r="P24" s="1333"/>
      <c r="Q24" s="1333"/>
      <c r="R24" s="1333"/>
      <c r="S24" s="1333"/>
      <c r="T24" s="1333"/>
      <c r="U24" s="1333"/>
      <c r="V24" s="1333"/>
    </row>
    <row r="25" spans="1:22" ht="12" customHeight="1">
      <c r="A25" s="796"/>
      <c r="B25" s="797" t="s">
        <v>524</v>
      </c>
      <c r="C25" s="795"/>
      <c r="D25" s="795"/>
      <c r="E25" s="795"/>
      <c r="F25" s="795"/>
      <c r="G25" s="795"/>
      <c r="H25" s="795"/>
      <c r="I25" s="795"/>
      <c r="J25" s="795"/>
      <c r="K25" s="795"/>
      <c r="L25" s="795"/>
      <c r="M25" s="795"/>
      <c r="N25" s="795"/>
      <c r="O25" s="795"/>
      <c r="P25" s="795"/>
      <c r="Q25" s="795"/>
      <c r="R25" s="795"/>
      <c r="S25" s="795"/>
      <c r="T25" s="795"/>
      <c r="U25" s="795"/>
      <c r="V25" s="795"/>
    </row>
    <row r="26" spans="1:22" ht="12" customHeight="1">
      <c r="A26" s="798"/>
      <c r="B26" s="797"/>
      <c r="C26" s="798"/>
      <c r="D26" s="798"/>
      <c r="E26" s="798"/>
      <c r="F26" s="798"/>
      <c r="G26" s="798"/>
      <c r="H26" s="798"/>
      <c r="I26" s="798"/>
      <c r="J26" s="798"/>
      <c r="K26" s="25"/>
      <c r="L26" s="25"/>
      <c r="M26" s="25"/>
      <c r="N26" s="25"/>
      <c r="O26" s="25"/>
      <c r="P26" s="25"/>
      <c r="Q26" s="1334" t="s">
        <v>525</v>
      </c>
      <c r="R26" s="1334"/>
      <c r="S26" s="1334"/>
      <c r="T26" s="1334"/>
      <c r="U26" s="1334"/>
      <c r="V26" s="1334"/>
    </row>
    <row r="27" spans="1:22" ht="15.75">
      <c r="A27" s="799"/>
      <c r="B27" s="799"/>
      <c r="C27" s="799"/>
      <c r="D27" s="799"/>
      <c r="E27" s="1318" t="s">
        <v>90</v>
      </c>
      <c r="F27" s="1318"/>
      <c r="G27" s="1318"/>
      <c r="H27" s="1318"/>
      <c r="I27" s="1318"/>
      <c r="J27" s="1318"/>
      <c r="K27" s="799"/>
      <c r="L27" s="799"/>
      <c r="M27" s="799"/>
      <c r="N27" s="799"/>
      <c r="O27" s="799"/>
      <c r="P27" s="799"/>
      <c r="Q27" s="1318" t="s">
        <v>1</v>
      </c>
      <c r="R27" s="1318"/>
      <c r="S27" s="1318"/>
      <c r="T27" s="1318"/>
      <c r="U27" s="1318"/>
      <c r="V27" s="1318"/>
    </row>
    <row r="28" spans="1:22" ht="15.75">
      <c r="A28" s="799"/>
      <c r="B28" s="799"/>
      <c r="C28" s="799"/>
      <c r="D28" s="799"/>
      <c r="E28" s="782"/>
      <c r="F28" s="782"/>
      <c r="G28" s="782"/>
      <c r="H28" s="782"/>
      <c r="I28" s="782"/>
      <c r="J28" s="782"/>
      <c r="K28" s="799"/>
      <c r="L28" s="799"/>
      <c r="M28" s="799"/>
      <c r="N28" s="799"/>
      <c r="O28" s="799"/>
      <c r="P28" s="799"/>
      <c r="Q28" s="782"/>
      <c r="R28" s="782"/>
      <c r="S28" s="782"/>
      <c r="T28" s="782"/>
      <c r="U28" s="782"/>
      <c r="V28" s="782"/>
    </row>
    <row r="29" ht="18" customHeight="1"/>
    <row r="30" spans="6:22" ht="15">
      <c r="F30" s="1331" t="s">
        <v>137</v>
      </c>
      <c r="G30" s="1331"/>
      <c r="H30" s="1331"/>
      <c r="I30" s="1331"/>
      <c r="Q30" s="1331" t="s">
        <v>71</v>
      </c>
      <c r="R30" s="1331"/>
      <c r="S30" s="1331"/>
      <c r="T30" s="1331"/>
      <c r="U30" s="1331"/>
      <c r="V30" s="1331"/>
    </row>
    <row r="31" spans="9:16" ht="15">
      <c r="I31" s="141"/>
      <c r="J31" s="141"/>
      <c r="K31" s="141"/>
      <c r="L31" s="141"/>
      <c r="M31" s="141"/>
      <c r="N31" s="141"/>
      <c r="O31" s="141"/>
      <c r="P31" s="141"/>
    </row>
  </sheetData>
  <sheetProtection/>
  <mergeCells count="27">
    <mergeCell ref="F30:I30"/>
    <mergeCell ref="Q30:V30"/>
    <mergeCell ref="A19:A20"/>
    <mergeCell ref="A21:A22"/>
    <mergeCell ref="A24:V24"/>
    <mergeCell ref="Q26:V26"/>
    <mergeCell ref="E27:J27"/>
    <mergeCell ref="Q27:V27"/>
    <mergeCell ref="A9:B9"/>
    <mergeCell ref="A10:B10"/>
    <mergeCell ref="A11:A12"/>
    <mergeCell ref="A13:A14"/>
    <mergeCell ref="A15:A16"/>
    <mergeCell ref="A17:A18"/>
    <mergeCell ref="A6:V6"/>
    <mergeCell ref="A8:B8"/>
    <mergeCell ref="C8:F8"/>
    <mergeCell ref="G8:J8"/>
    <mergeCell ref="K8:O8"/>
    <mergeCell ref="P8:S8"/>
    <mergeCell ref="T8:W8"/>
    <mergeCell ref="A1:H1"/>
    <mergeCell ref="K1:V1"/>
    <mergeCell ref="A2:H2"/>
    <mergeCell ref="K2:V2"/>
    <mergeCell ref="A4:V4"/>
    <mergeCell ref="A5:V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A108"/>
  <sheetViews>
    <sheetView zoomScalePageLayoutView="0" workbookViewId="0" topLeftCell="A1">
      <pane ySplit="7" topLeftCell="A8" activePane="bottomLeft" state="frozen"/>
      <selection pane="topLeft" activeCell="A1" sqref="A1"/>
      <selection pane="bottomLeft" activeCell="CG9" sqref="CG9:CG14"/>
    </sheetView>
  </sheetViews>
  <sheetFormatPr defaultColWidth="9.140625" defaultRowHeight="15"/>
  <cols>
    <col min="1" max="1" width="2.8515625" style="292" customWidth="1"/>
    <col min="2" max="2" width="9.8515625" style="292" customWidth="1"/>
    <col min="3" max="3" width="20.7109375" style="292" customWidth="1"/>
    <col min="4" max="4" width="15.140625" style="294" customWidth="1"/>
    <col min="5" max="16" width="2.421875" style="292" hidden="1" customWidth="1"/>
    <col min="17" max="27" width="2.28125" style="292" hidden="1" customWidth="1"/>
    <col min="28" max="28" width="3.28125" style="292" hidden="1" customWidth="1"/>
    <col min="29" max="43" width="2.28125" style="292" hidden="1" customWidth="1"/>
    <col min="44" max="44" width="2.8515625" style="292" hidden="1" customWidth="1"/>
    <col min="45" max="46" width="2.28125" style="292" hidden="1" customWidth="1"/>
    <col min="47" max="47" width="5.8515625" style="292" hidden="1" customWidth="1"/>
    <col min="48" max="48" width="3.57421875" style="292" customWidth="1"/>
    <col min="49" max="49" width="4.140625" style="292" hidden="1" customWidth="1"/>
    <col min="50" max="50" width="3.140625" style="292" customWidth="1"/>
    <col min="51" max="51" width="3.140625" style="295" customWidth="1"/>
    <col min="52" max="54" width="3.140625" style="292" customWidth="1"/>
    <col min="55" max="55" width="4.140625" style="292" customWidth="1"/>
    <col min="56" max="56" width="3.140625" style="292" hidden="1" customWidth="1"/>
    <col min="57" max="57" width="3.8515625" style="292" hidden="1" customWidth="1"/>
    <col min="58" max="60" width="3.28125" style="292" hidden="1" customWidth="1"/>
    <col min="61" max="61" width="4.00390625" style="292" hidden="1" customWidth="1"/>
    <col min="62" max="62" width="4.140625" style="292" customWidth="1"/>
    <col min="63" max="64" width="3.140625" style="292" customWidth="1"/>
    <col min="65" max="66" width="4.00390625" style="292" customWidth="1"/>
    <col min="67" max="67" width="3.00390625" style="292" customWidth="1"/>
    <col min="68" max="68" width="3.8515625" style="292" customWidth="1"/>
    <col min="69" max="69" width="4.00390625" style="292" customWidth="1"/>
    <col min="70" max="70" width="4.28125" style="292" customWidth="1"/>
    <col min="71" max="73" width="3.00390625" style="292" customWidth="1"/>
    <col min="74" max="75" width="3.28125" style="292" customWidth="1"/>
    <col min="76" max="76" width="5.00390625" style="292" customWidth="1"/>
    <col min="77" max="79" width="1.7109375" style="292" customWidth="1"/>
    <col min="80" max="80" width="4.00390625" style="292" customWidth="1"/>
    <col min="81" max="81" width="1.7109375" style="292" customWidth="1"/>
    <col min="82" max="82" width="4.7109375" style="296" customWidth="1"/>
    <col min="83" max="83" width="3.57421875" style="292" customWidth="1"/>
    <col min="84" max="84" width="4.7109375" style="292" customWidth="1"/>
    <col min="85" max="85" width="3.57421875" style="295" customWidth="1"/>
    <col min="86" max="86" width="2.28125" style="292" customWidth="1"/>
    <col min="87" max="87" width="4.57421875" style="292" customWidth="1"/>
    <col min="88" max="88" width="3.421875" style="292" customWidth="1"/>
    <col min="89" max="89" width="2.7109375" style="292" customWidth="1"/>
    <col min="90" max="90" width="10.140625" style="292" customWidth="1"/>
    <col min="91" max="91" width="4.421875" style="292" customWidth="1"/>
    <col min="92" max="93" width="3.00390625" style="292" customWidth="1"/>
    <col min="94" max="94" width="6.8515625" style="292" customWidth="1"/>
    <col min="95" max="16384" width="9.140625" style="292" customWidth="1"/>
  </cols>
  <sheetData>
    <row r="1" spans="1:87" ht="18.75" customHeight="1">
      <c r="A1" s="860" t="s">
        <v>0</v>
      </c>
      <c r="B1" s="860"/>
      <c r="C1" s="860"/>
      <c r="D1" s="86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861" t="s">
        <v>76</v>
      </c>
      <c r="B2" s="861"/>
      <c r="C2" s="861"/>
      <c r="D2" s="861"/>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862" t="s">
        <v>92</v>
      </c>
      <c r="AX2" s="862"/>
      <c r="AY2" s="862"/>
      <c r="AZ2" s="862"/>
      <c r="BA2" s="862"/>
      <c r="BB2" s="862"/>
      <c r="BC2" s="862"/>
      <c r="BD2" s="862"/>
      <c r="BE2" s="862"/>
      <c r="BF2" s="862"/>
      <c r="BG2" s="862"/>
      <c r="BH2" s="862"/>
      <c r="BI2" s="862"/>
      <c r="BJ2" s="862"/>
      <c r="BK2" s="862"/>
      <c r="BL2" s="862"/>
      <c r="BM2" s="862"/>
      <c r="BN2" s="862"/>
      <c r="BO2" s="862"/>
      <c r="BP2" s="862"/>
      <c r="BQ2" s="862"/>
      <c r="BR2" s="862"/>
      <c r="BS2" s="862"/>
      <c r="BT2" s="862"/>
      <c r="BU2" s="862"/>
      <c r="BV2" s="862"/>
      <c r="BW2" s="862"/>
      <c r="BX2" s="862"/>
      <c r="BY2" s="862"/>
      <c r="BZ2" s="862"/>
      <c r="CA2" s="862"/>
      <c r="CB2" s="862"/>
      <c r="CC2" s="862"/>
      <c r="CD2" s="862"/>
      <c r="CE2" s="862"/>
      <c r="CF2" s="862"/>
      <c r="CG2" s="862"/>
      <c r="CP2" s="292">
        <f>32*14/2</f>
        <v>224</v>
      </c>
    </row>
    <row r="3" spans="2:85" ht="18" customHeight="1">
      <c r="B3" s="120"/>
      <c r="C3" s="120"/>
      <c r="D3" s="161"/>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862" t="s">
        <v>305</v>
      </c>
      <c r="AX3" s="862"/>
      <c r="AY3" s="862"/>
      <c r="AZ3" s="862"/>
      <c r="BA3" s="862"/>
      <c r="BB3" s="862"/>
      <c r="BC3" s="862"/>
      <c r="BD3" s="862"/>
      <c r="BE3" s="862"/>
      <c r="BF3" s="862"/>
      <c r="BG3" s="862"/>
      <c r="BH3" s="862"/>
      <c r="BI3" s="862"/>
      <c r="BJ3" s="862"/>
      <c r="BK3" s="862"/>
      <c r="BL3" s="862"/>
      <c r="BM3" s="862"/>
      <c r="BN3" s="862"/>
      <c r="BO3" s="862"/>
      <c r="BP3" s="862"/>
      <c r="BQ3" s="862"/>
      <c r="BR3" s="862"/>
      <c r="BS3" s="862"/>
      <c r="BT3" s="862"/>
      <c r="BU3" s="862"/>
      <c r="BV3" s="862"/>
      <c r="BW3" s="862"/>
      <c r="BX3" s="862"/>
      <c r="BY3" s="862"/>
      <c r="BZ3" s="862"/>
      <c r="CA3" s="862"/>
      <c r="CB3" s="862"/>
      <c r="CC3" s="862"/>
      <c r="CD3" s="862"/>
      <c r="CE3" s="862"/>
      <c r="CF3" s="862"/>
      <c r="CG3" s="862"/>
    </row>
    <row r="4" ht="17.25" customHeight="1" thickBot="1"/>
    <row r="5" spans="1:94" s="297" customFormat="1" ht="27" customHeight="1" thickTop="1">
      <c r="A5" s="863" t="s">
        <v>120</v>
      </c>
      <c r="B5" s="865" t="s">
        <v>2</v>
      </c>
      <c r="C5" s="867" t="s">
        <v>3</v>
      </c>
      <c r="D5" s="867"/>
      <c r="E5" s="867"/>
      <c r="F5" s="867"/>
      <c r="G5" s="867"/>
      <c r="H5" s="867"/>
      <c r="I5" s="867"/>
      <c r="J5" s="867"/>
      <c r="K5" s="867"/>
      <c r="L5" s="867"/>
      <c r="M5" s="867"/>
      <c r="N5" s="867"/>
      <c r="O5" s="867"/>
      <c r="P5" s="867"/>
      <c r="Q5" s="867"/>
      <c r="R5" s="867"/>
      <c r="S5" s="867"/>
      <c r="T5" s="867"/>
      <c r="U5" s="867"/>
      <c r="V5" s="867"/>
      <c r="W5" s="867"/>
      <c r="X5" s="867"/>
      <c r="Y5" s="867"/>
      <c r="Z5" s="867"/>
      <c r="AA5" s="867"/>
      <c r="AB5" s="867"/>
      <c r="AC5" s="867"/>
      <c r="AD5" s="867"/>
      <c r="AE5" s="867"/>
      <c r="AF5" s="867"/>
      <c r="AG5" s="867"/>
      <c r="AH5" s="867"/>
      <c r="AI5" s="867"/>
      <c r="AJ5" s="867"/>
      <c r="AK5" s="867"/>
      <c r="AL5" s="867"/>
      <c r="AM5" s="867"/>
      <c r="AN5" s="867"/>
      <c r="AO5" s="867"/>
      <c r="AP5" s="867"/>
      <c r="AQ5" s="867"/>
      <c r="AR5" s="867"/>
      <c r="AS5" s="867"/>
      <c r="AT5" s="867"/>
      <c r="AU5" s="867"/>
      <c r="AV5" s="867"/>
      <c r="AW5" s="867"/>
      <c r="AX5" s="867"/>
      <c r="AY5" s="867"/>
      <c r="AZ5" s="867"/>
      <c r="BA5" s="867"/>
      <c r="BB5" s="867"/>
      <c r="BC5" s="867"/>
      <c r="BD5" s="867"/>
      <c r="BE5" s="867"/>
      <c r="BF5" s="867"/>
      <c r="BG5" s="867"/>
      <c r="BH5" s="867"/>
      <c r="BI5" s="867"/>
      <c r="BJ5" s="867"/>
      <c r="BK5" s="867"/>
      <c r="BL5" s="867"/>
      <c r="BM5" s="867"/>
      <c r="BN5" s="867" t="s">
        <v>4</v>
      </c>
      <c r="BO5" s="867"/>
      <c r="BP5" s="867"/>
      <c r="BQ5" s="867"/>
      <c r="BR5" s="867"/>
      <c r="BS5" s="867"/>
      <c r="BT5" s="867"/>
      <c r="BU5" s="867"/>
      <c r="BV5" s="867"/>
      <c r="BW5" s="867"/>
      <c r="BX5" s="867"/>
      <c r="BY5" s="865" t="s">
        <v>5</v>
      </c>
      <c r="BZ5" s="865"/>
      <c r="CA5" s="865"/>
      <c r="CB5" s="865"/>
      <c r="CC5" s="865"/>
      <c r="CD5" s="868" t="s">
        <v>6</v>
      </c>
      <c r="CE5" s="865" t="s">
        <v>124</v>
      </c>
      <c r="CF5" s="865"/>
      <c r="CG5" s="870" t="s">
        <v>7</v>
      </c>
      <c r="CI5" s="872" t="s">
        <v>125</v>
      </c>
      <c r="CJ5" s="872"/>
      <c r="CK5" s="872"/>
      <c r="CL5" s="872"/>
      <c r="CM5" s="872" t="s">
        <v>125</v>
      </c>
      <c r="CN5" s="872"/>
      <c r="CO5" s="872"/>
      <c r="CP5" s="872"/>
    </row>
    <row r="6" spans="1:91" s="297" customFormat="1" ht="34.5" customHeight="1">
      <c r="A6" s="864"/>
      <c r="B6" s="866"/>
      <c r="C6" s="869" t="s">
        <v>8</v>
      </c>
      <c r="D6" s="873" t="s">
        <v>9</v>
      </c>
      <c r="E6" s="874" t="s">
        <v>130</v>
      </c>
      <c r="F6" s="875"/>
      <c r="G6" s="875"/>
      <c r="H6" s="875"/>
      <c r="I6" s="875"/>
      <c r="J6" s="875"/>
      <c r="K6" s="875"/>
      <c r="L6" s="875"/>
      <c r="M6" s="875"/>
      <c r="N6" s="875"/>
      <c r="O6" s="875"/>
      <c r="P6" s="875"/>
      <c r="Q6" s="875"/>
      <c r="R6" s="875"/>
      <c r="S6" s="875"/>
      <c r="T6" s="875"/>
      <c r="U6" s="875"/>
      <c r="V6" s="875"/>
      <c r="W6" s="875"/>
      <c r="X6" s="875"/>
      <c r="Y6" s="876"/>
      <c r="Z6" s="877" t="s">
        <v>145</v>
      </c>
      <c r="AA6" s="875"/>
      <c r="AB6" s="875"/>
      <c r="AC6" s="875"/>
      <c r="AD6" s="875"/>
      <c r="AE6" s="875"/>
      <c r="AF6" s="875"/>
      <c r="AG6" s="875"/>
      <c r="AH6" s="875"/>
      <c r="AI6" s="875"/>
      <c r="AJ6" s="875"/>
      <c r="AK6" s="875"/>
      <c r="AL6" s="875"/>
      <c r="AM6" s="875"/>
      <c r="AN6" s="875"/>
      <c r="AO6" s="875"/>
      <c r="AP6" s="875"/>
      <c r="AQ6" s="875"/>
      <c r="AR6" s="875"/>
      <c r="AS6" s="875"/>
      <c r="AT6" s="875"/>
      <c r="AU6" s="878"/>
      <c r="AV6" s="869" t="s">
        <v>442</v>
      </c>
      <c r="AW6" s="869" t="s">
        <v>443</v>
      </c>
      <c r="AX6" s="879" t="s">
        <v>11</v>
      </c>
      <c r="AY6" s="880"/>
      <c r="AZ6" s="881"/>
      <c r="BA6" s="869" t="s">
        <v>444</v>
      </c>
      <c r="BB6" s="869" t="s">
        <v>445</v>
      </c>
      <c r="BC6" s="882" t="s">
        <v>446</v>
      </c>
      <c r="BD6" s="883" t="s">
        <v>12</v>
      </c>
      <c r="BE6" s="883"/>
      <c r="BF6" s="883"/>
      <c r="BG6" s="869" t="s">
        <v>95</v>
      </c>
      <c r="BH6" s="869" t="s">
        <v>96</v>
      </c>
      <c r="BI6" s="882" t="s">
        <v>447</v>
      </c>
      <c r="BJ6" s="882" t="s">
        <v>448</v>
      </c>
      <c r="BK6" s="869" t="s">
        <v>95</v>
      </c>
      <c r="BL6" s="869" t="s">
        <v>96</v>
      </c>
      <c r="BM6" s="882" t="s">
        <v>13</v>
      </c>
      <c r="BN6" s="869" t="s">
        <v>14</v>
      </c>
      <c r="BO6" s="869" t="s">
        <v>15</v>
      </c>
      <c r="BP6" s="869" t="s">
        <v>16</v>
      </c>
      <c r="BQ6" s="888" t="s">
        <v>449</v>
      </c>
      <c r="BR6" s="869" t="s">
        <v>450</v>
      </c>
      <c r="BS6" s="869" t="s">
        <v>451</v>
      </c>
      <c r="BT6" s="869" t="s">
        <v>17</v>
      </c>
      <c r="BU6" s="869" t="s">
        <v>18</v>
      </c>
      <c r="BV6" s="869" t="s">
        <v>452</v>
      </c>
      <c r="BW6" s="869" t="s">
        <v>453</v>
      </c>
      <c r="BX6" s="882" t="s">
        <v>13</v>
      </c>
      <c r="BY6" s="869" t="s">
        <v>20</v>
      </c>
      <c r="BZ6" s="869" t="s">
        <v>21</v>
      </c>
      <c r="CA6" s="869" t="s">
        <v>22</v>
      </c>
      <c r="CB6" s="869" t="s">
        <v>23</v>
      </c>
      <c r="CC6" s="882" t="s">
        <v>13</v>
      </c>
      <c r="CD6" s="869"/>
      <c r="CE6" s="869" t="s">
        <v>250</v>
      </c>
      <c r="CF6" s="869" t="s">
        <v>24</v>
      </c>
      <c r="CG6" s="871"/>
      <c r="CI6" s="298" t="s">
        <v>133</v>
      </c>
      <c r="CM6" s="298" t="s">
        <v>362</v>
      </c>
    </row>
    <row r="7" spans="1:94" s="297" customFormat="1" ht="52.5" customHeight="1" thickBot="1">
      <c r="A7" s="864"/>
      <c r="B7" s="866"/>
      <c r="C7" s="869"/>
      <c r="D7" s="873"/>
      <c r="E7" s="887" t="s">
        <v>363</v>
      </c>
      <c r="F7" s="887"/>
      <c r="G7" s="887"/>
      <c r="H7" s="887"/>
      <c r="I7" s="887" t="s">
        <v>150</v>
      </c>
      <c r="J7" s="887"/>
      <c r="K7" s="887"/>
      <c r="L7" s="887"/>
      <c r="M7" s="887" t="s">
        <v>151</v>
      </c>
      <c r="N7" s="887"/>
      <c r="O7" s="887"/>
      <c r="P7" s="887"/>
      <c r="Q7" s="887"/>
      <c r="R7" s="887" t="s">
        <v>152</v>
      </c>
      <c r="S7" s="887"/>
      <c r="T7" s="887"/>
      <c r="U7" s="887"/>
      <c r="V7" s="884" t="s">
        <v>219</v>
      </c>
      <c r="W7" s="885"/>
      <c r="X7" s="885"/>
      <c r="Y7" s="886"/>
      <c r="Z7" s="887" t="s">
        <v>181</v>
      </c>
      <c r="AA7" s="887"/>
      <c r="AB7" s="887"/>
      <c r="AC7" s="887" t="s">
        <v>177</v>
      </c>
      <c r="AD7" s="887"/>
      <c r="AE7" s="887"/>
      <c r="AF7" s="887"/>
      <c r="AG7" s="887" t="s">
        <v>178</v>
      </c>
      <c r="AH7" s="887"/>
      <c r="AI7" s="887"/>
      <c r="AJ7" s="887"/>
      <c r="AK7" s="887"/>
      <c r="AL7" s="887" t="s">
        <v>179</v>
      </c>
      <c r="AM7" s="887"/>
      <c r="AN7" s="887"/>
      <c r="AO7" s="887"/>
      <c r="AP7" s="887" t="s">
        <v>180</v>
      </c>
      <c r="AQ7" s="887"/>
      <c r="AR7" s="887"/>
      <c r="AS7" s="887"/>
      <c r="AT7" s="890"/>
      <c r="AU7" s="179"/>
      <c r="AV7" s="869"/>
      <c r="AW7" s="869"/>
      <c r="AX7" s="15" t="s">
        <v>135</v>
      </c>
      <c r="AY7" s="16" t="s">
        <v>136</v>
      </c>
      <c r="AZ7" s="15" t="s">
        <v>25</v>
      </c>
      <c r="BA7" s="869"/>
      <c r="BB7" s="869"/>
      <c r="BC7" s="882"/>
      <c r="BD7" s="15" t="s">
        <v>135</v>
      </c>
      <c r="BE7" s="15" t="s">
        <v>136</v>
      </c>
      <c r="BF7" s="15" t="s">
        <v>25</v>
      </c>
      <c r="BG7" s="869"/>
      <c r="BH7" s="869"/>
      <c r="BI7" s="882"/>
      <c r="BJ7" s="882"/>
      <c r="BK7" s="869"/>
      <c r="BL7" s="869"/>
      <c r="BM7" s="882"/>
      <c r="BN7" s="869"/>
      <c r="BO7" s="869"/>
      <c r="BP7" s="869"/>
      <c r="BQ7" s="889"/>
      <c r="BR7" s="869"/>
      <c r="BS7" s="869"/>
      <c r="BT7" s="869"/>
      <c r="BU7" s="869"/>
      <c r="BV7" s="869"/>
      <c r="BW7" s="869"/>
      <c r="BX7" s="882"/>
      <c r="BY7" s="869"/>
      <c r="BZ7" s="869"/>
      <c r="CA7" s="869"/>
      <c r="CB7" s="869"/>
      <c r="CC7" s="882"/>
      <c r="CD7" s="869"/>
      <c r="CE7" s="869"/>
      <c r="CF7" s="869"/>
      <c r="CG7" s="871"/>
      <c r="CI7" s="299" t="s">
        <v>131</v>
      </c>
      <c r="CJ7" s="299" t="s">
        <v>132</v>
      </c>
      <c r="CK7" s="299" t="s">
        <v>126</v>
      </c>
      <c r="CL7" s="300" t="s">
        <v>127</v>
      </c>
      <c r="CM7" s="299" t="s">
        <v>131</v>
      </c>
      <c r="CN7" s="299" t="s">
        <v>132</v>
      </c>
      <c r="CO7" s="299" t="s">
        <v>126</v>
      </c>
      <c r="CP7" s="301" t="s">
        <v>127</v>
      </c>
    </row>
    <row r="8" spans="1:90" s="42" customFormat="1" ht="25.5" customHeight="1" thickBot="1">
      <c r="A8" s="302" t="s">
        <v>26</v>
      </c>
      <c r="B8" s="303" t="s">
        <v>27</v>
      </c>
      <c r="C8" s="303" t="s">
        <v>28</v>
      </c>
      <c r="D8" s="304" t="s">
        <v>29</v>
      </c>
      <c r="E8" s="449" t="s">
        <v>220</v>
      </c>
      <c r="F8" s="449" t="s">
        <v>221</v>
      </c>
      <c r="G8" s="450" t="s">
        <v>222</v>
      </c>
      <c r="H8" s="451" t="s">
        <v>223</v>
      </c>
      <c r="I8" s="451" t="s">
        <v>224</v>
      </c>
      <c r="J8" s="451" t="s">
        <v>225</v>
      </c>
      <c r="K8" s="451" t="s">
        <v>226</v>
      </c>
      <c r="L8" s="451" t="s">
        <v>227</v>
      </c>
      <c r="M8" s="451" t="s">
        <v>228</v>
      </c>
      <c r="N8" s="451" t="s">
        <v>230</v>
      </c>
      <c r="O8" s="451" t="s">
        <v>229</v>
      </c>
      <c r="P8" s="451" t="s">
        <v>231</v>
      </c>
      <c r="Q8" s="451" t="s">
        <v>232</v>
      </c>
      <c r="R8" s="451" t="s">
        <v>233</v>
      </c>
      <c r="S8" s="451" t="s">
        <v>234</v>
      </c>
      <c r="T8" s="451" t="s">
        <v>235</v>
      </c>
      <c r="U8" s="451" t="s">
        <v>236</v>
      </c>
      <c r="V8" s="451" t="s">
        <v>237</v>
      </c>
      <c r="W8" s="452" t="s">
        <v>238</v>
      </c>
      <c r="X8" s="451" t="s">
        <v>239</v>
      </c>
      <c r="Y8" s="453" t="s">
        <v>364</v>
      </c>
      <c r="Z8" s="454" t="s">
        <v>365</v>
      </c>
      <c r="AA8" s="454" t="s">
        <v>366</v>
      </c>
      <c r="AB8" s="455" t="s">
        <v>367</v>
      </c>
      <c r="AC8" s="456" t="s">
        <v>368</v>
      </c>
      <c r="AD8" s="456" t="s">
        <v>369</v>
      </c>
      <c r="AE8" s="457" t="s">
        <v>370</v>
      </c>
      <c r="AF8" s="457" t="s">
        <v>371</v>
      </c>
      <c r="AG8" s="457" t="s">
        <v>372</v>
      </c>
      <c r="AH8" s="457" t="s">
        <v>373</v>
      </c>
      <c r="AI8" s="457" t="s">
        <v>374</v>
      </c>
      <c r="AJ8" s="457" t="s">
        <v>375</v>
      </c>
      <c r="AK8" s="457" t="s">
        <v>376</v>
      </c>
      <c r="AL8" s="457" t="s">
        <v>377</v>
      </c>
      <c r="AM8" s="457" t="s">
        <v>378</v>
      </c>
      <c r="AN8" s="457" t="s">
        <v>379</v>
      </c>
      <c r="AO8" s="457" t="s">
        <v>380</v>
      </c>
      <c r="AP8" s="457" t="s">
        <v>381</v>
      </c>
      <c r="AQ8" s="457" t="s">
        <v>382</v>
      </c>
      <c r="AR8" s="458" t="s">
        <v>383</v>
      </c>
      <c r="AS8" s="459" t="s">
        <v>384</v>
      </c>
      <c r="AT8" s="355" t="s">
        <v>183</v>
      </c>
      <c r="AU8" s="356"/>
      <c r="AV8" s="303" t="s">
        <v>30</v>
      </c>
      <c r="AW8" s="303" t="s">
        <v>31</v>
      </c>
      <c r="AX8" s="303" t="s">
        <v>32</v>
      </c>
      <c r="AY8" s="303" t="s">
        <v>33</v>
      </c>
      <c r="AZ8" s="303" t="s">
        <v>34</v>
      </c>
      <c r="BA8" s="303"/>
      <c r="BB8" s="303"/>
      <c r="BC8" s="303"/>
      <c r="BD8" s="303" t="s">
        <v>35</v>
      </c>
      <c r="BE8" s="303" t="s">
        <v>36</v>
      </c>
      <c r="BF8" s="303" t="s">
        <v>37</v>
      </c>
      <c r="BG8" s="303"/>
      <c r="BH8" s="303"/>
      <c r="BI8" s="303"/>
      <c r="BJ8" s="303"/>
      <c r="BK8" s="303" t="s">
        <v>38</v>
      </c>
      <c r="BL8" s="303" t="s">
        <v>39</v>
      </c>
      <c r="BN8" s="303" t="s">
        <v>40</v>
      </c>
      <c r="BO8" s="303" t="s">
        <v>41</v>
      </c>
      <c r="BP8" s="303" t="s">
        <v>42</v>
      </c>
      <c r="BQ8" s="615"/>
      <c r="BR8" s="615"/>
      <c r="BS8" s="615"/>
      <c r="BT8" s="303" t="s">
        <v>43</v>
      </c>
      <c r="BU8" s="303" t="s">
        <v>44</v>
      </c>
      <c r="BV8" s="303" t="s">
        <v>45</v>
      </c>
      <c r="BW8" s="303" t="s">
        <v>46</v>
      </c>
      <c r="BX8" s="303" t="s">
        <v>47</v>
      </c>
      <c r="BY8" s="303" t="s">
        <v>48</v>
      </c>
      <c r="BZ8" s="303" t="s">
        <v>49</v>
      </c>
      <c r="CA8" s="303" t="s">
        <v>50</v>
      </c>
      <c r="CB8" s="303" t="s">
        <v>51</v>
      </c>
      <c r="CC8" s="303" t="s">
        <v>52</v>
      </c>
      <c r="CD8" s="303" t="s">
        <v>53</v>
      </c>
      <c r="CE8" s="303" t="s">
        <v>54</v>
      </c>
      <c r="CF8" s="303" t="s">
        <v>55</v>
      </c>
      <c r="CG8" s="305" t="s">
        <v>56</v>
      </c>
      <c r="CL8" s="176"/>
    </row>
    <row r="9" spans="1:90" s="306" customFormat="1" ht="13.5" thickBot="1">
      <c r="A9" s="891">
        <v>1</v>
      </c>
      <c r="B9" s="895" t="s">
        <v>93</v>
      </c>
      <c r="C9" s="685" t="s">
        <v>256</v>
      </c>
      <c r="D9" s="464" t="s">
        <v>253</v>
      </c>
      <c r="E9" s="461">
        <v>4</v>
      </c>
      <c r="F9" s="461">
        <v>4</v>
      </c>
      <c r="G9" s="461">
        <v>4</v>
      </c>
      <c r="H9" s="461">
        <v>4</v>
      </c>
      <c r="I9" s="461">
        <v>4</v>
      </c>
      <c r="J9" s="461">
        <v>4</v>
      </c>
      <c r="K9" s="461">
        <v>4</v>
      </c>
      <c r="L9" s="461">
        <v>4</v>
      </c>
      <c r="M9" s="461">
        <v>4</v>
      </c>
      <c r="N9" s="461">
        <v>4</v>
      </c>
      <c r="O9" s="461">
        <v>4</v>
      </c>
      <c r="P9" s="461">
        <v>4</v>
      </c>
      <c r="Q9" s="461">
        <v>4</v>
      </c>
      <c r="R9" s="461">
        <v>4</v>
      </c>
      <c r="S9" s="461">
        <v>4</v>
      </c>
      <c r="T9" s="461">
        <v>4</v>
      </c>
      <c r="U9" s="461">
        <v>4</v>
      </c>
      <c r="V9" s="461">
        <v>4</v>
      </c>
      <c r="W9" s="461">
        <v>3</v>
      </c>
      <c r="X9" s="462"/>
      <c r="Y9" s="462"/>
      <c r="Z9" s="463"/>
      <c r="AA9" s="463"/>
      <c r="AB9" s="463"/>
      <c r="AC9" s="463"/>
      <c r="AD9" s="463"/>
      <c r="AE9" s="463"/>
      <c r="AF9" s="463"/>
      <c r="AG9" s="463"/>
      <c r="AH9" s="463"/>
      <c r="AI9" s="463"/>
      <c r="AJ9" s="463"/>
      <c r="AK9" s="463"/>
      <c r="AL9" s="463"/>
      <c r="AM9" s="463"/>
      <c r="AN9" s="463"/>
      <c r="AO9" s="463"/>
      <c r="AP9" s="463"/>
      <c r="AQ9" s="463"/>
      <c r="AR9" s="463"/>
      <c r="AS9" s="463"/>
      <c r="AT9" s="463"/>
      <c r="AU9" s="899" t="e">
        <f>SUM(E9:W14)+SUM(#REF!)</f>
        <v>#REF!</v>
      </c>
      <c r="AV9" s="464">
        <f>VLOOKUP(D9,'DANH SACH H'!$A$2:$B$10,2,0)</f>
        <v>15</v>
      </c>
      <c r="AW9" s="464" t="e">
        <f>VLOOKUP(D9,'[1]DANH SACH H'!$A$1:$C$11,3,0)</f>
        <v>#N/A</v>
      </c>
      <c r="AX9" s="465">
        <v>12</v>
      </c>
      <c r="AY9" s="465">
        <v>48</v>
      </c>
      <c r="AZ9" s="464"/>
      <c r="BA9" s="464">
        <f>IF(AV9&lt;25,0.8,IF(AND(AV9&gt;=25,AV9&lt;=35),1,IF(AND(AV9&gt;=36,AV9&lt;=50),1.2,1.3)))</f>
        <v>0.8</v>
      </c>
      <c r="BB9" s="464">
        <f>IF(AV9&lt;15,0.8,1)</f>
        <v>1</v>
      </c>
      <c r="BC9" s="464">
        <f>(AX9*BA9+AY9*BB9)+AZ9/8*2.5+SUM(AX9:AY9)*0.1</f>
        <v>63.6</v>
      </c>
      <c r="BD9" s="464"/>
      <c r="BE9" s="464"/>
      <c r="BF9" s="464"/>
      <c r="BG9" s="464"/>
      <c r="BH9" s="464"/>
      <c r="BI9" s="464"/>
      <c r="BJ9" s="616">
        <f>BC9+BI9</f>
        <v>63.6</v>
      </c>
      <c r="BK9" s="464"/>
      <c r="BL9" s="464"/>
      <c r="BM9" s="464"/>
      <c r="BN9" s="465"/>
      <c r="BO9" s="465"/>
      <c r="BP9" s="903"/>
      <c r="BQ9" s="466">
        <f>1*0.5</f>
        <v>0.5</v>
      </c>
      <c r="BR9" s="466">
        <f>8*0.3</f>
        <v>2.4</v>
      </c>
      <c r="BS9" s="466">
        <f>0.2*AV9</f>
        <v>3</v>
      </c>
      <c r="BT9" s="464"/>
      <c r="BU9" s="464"/>
      <c r="BV9" s="899"/>
      <c r="BW9" s="899"/>
      <c r="BX9" s="899">
        <f>SUM(BN9:BW14)</f>
        <v>92.4</v>
      </c>
      <c r="BY9" s="464"/>
      <c r="BZ9" s="464"/>
      <c r="CA9" s="464"/>
      <c r="CB9" s="464"/>
      <c r="CC9" s="464"/>
      <c r="CD9" s="907">
        <f>SUM(BJ9:BJ14)+BX9</f>
        <v>460</v>
      </c>
      <c r="CE9" s="911">
        <f>14*40/2</f>
        <v>280</v>
      </c>
      <c r="CF9" s="903">
        <f>CD9-CE9</f>
        <v>180</v>
      </c>
      <c r="CG9" s="915"/>
      <c r="CI9" s="308"/>
      <c r="CJ9" s="309">
        <f>SUM(BR9:BS9)</f>
        <v>5.4</v>
      </c>
      <c r="CK9" s="310"/>
      <c r="CL9" s="310" t="s">
        <v>461</v>
      </c>
    </row>
    <row r="10" spans="1:90" s="306" customFormat="1" ht="22.5" customHeight="1" thickBot="1">
      <c r="A10" s="892"/>
      <c r="B10" s="896"/>
      <c r="C10" s="686" t="s">
        <v>308</v>
      </c>
      <c r="D10" s="470" t="s">
        <v>245</v>
      </c>
      <c r="E10" s="468"/>
      <c r="F10" s="468"/>
      <c r="G10" s="468"/>
      <c r="H10" s="468"/>
      <c r="I10" s="468"/>
      <c r="J10" s="468"/>
      <c r="K10" s="468"/>
      <c r="L10" s="468"/>
      <c r="M10" s="468"/>
      <c r="N10" s="468"/>
      <c r="O10" s="468"/>
      <c r="P10" s="468">
        <v>4</v>
      </c>
      <c r="Q10" s="468">
        <v>4</v>
      </c>
      <c r="R10" s="468">
        <v>4</v>
      </c>
      <c r="S10" s="468">
        <v>4</v>
      </c>
      <c r="T10" s="468">
        <v>4</v>
      </c>
      <c r="U10" s="468">
        <v>4</v>
      </c>
      <c r="V10" s="468">
        <v>4</v>
      </c>
      <c r="W10" s="468">
        <v>2</v>
      </c>
      <c r="X10" s="469"/>
      <c r="Y10" s="469"/>
      <c r="Z10" s="469"/>
      <c r="AA10" s="469"/>
      <c r="AB10" s="469"/>
      <c r="AC10" s="469"/>
      <c r="AD10" s="469"/>
      <c r="AE10" s="469"/>
      <c r="AF10" s="469"/>
      <c r="AG10" s="469"/>
      <c r="AH10" s="469"/>
      <c r="AI10" s="469"/>
      <c r="AJ10" s="469"/>
      <c r="AK10" s="469"/>
      <c r="AL10" s="469"/>
      <c r="AM10" s="469"/>
      <c r="AN10" s="469"/>
      <c r="AO10" s="469"/>
      <c r="AP10" s="469"/>
      <c r="AQ10" s="469"/>
      <c r="AR10" s="470"/>
      <c r="AS10" s="470"/>
      <c r="AT10" s="470"/>
      <c r="AU10" s="900"/>
      <c r="AV10" s="479">
        <f>VLOOKUP(D10,'DANH SACH H'!$A$2:$B$10,2,0)</f>
        <v>16</v>
      </c>
      <c r="AW10" s="470">
        <f>VLOOKUP(D10,'[1]DANH SACH H'!$A$1:$C$11,3,0)</f>
        <v>16</v>
      </c>
      <c r="AX10" s="470">
        <v>26</v>
      </c>
      <c r="AY10" s="470">
        <v>94</v>
      </c>
      <c r="AZ10" s="470"/>
      <c r="BA10" s="470">
        <f>IF(AV10&lt;25,0.8,IF(AND(AV10&gt;=25,AV10&lt;=35),1,IF(AND(AV10&gt;=36,AV10&lt;=50),1.2,1.3)))</f>
        <v>0.8</v>
      </c>
      <c r="BB10" s="858">
        <f aca="true" t="shared" si="0" ref="BB10:BB56">IF(AV10&lt;15,0.8,1)</f>
        <v>1</v>
      </c>
      <c r="BC10" s="464">
        <f>(AX10*BA10+AY10*BB10)+AZ10/8*2.5+SUM(AX10:AY10)*0.1</f>
        <v>126.8</v>
      </c>
      <c r="BD10" s="470"/>
      <c r="BE10" s="470"/>
      <c r="BF10" s="470"/>
      <c r="BG10" s="470"/>
      <c r="BH10" s="470"/>
      <c r="BI10" s="470"/>
      <c r="BJ10" s="618">
        <f>BC10+BI10</f>
        <v>126.8</v>
      </c>
      <c r="BK10" s="470"/>
      <c r="BL10" s="470"/>
      <c r="BM10" s="470"/>
      <c r="BN10" s="471"/>
      <c r="BO10" s="471"/>
      <c r="BP10" s="904"/>
      <c r="BQ10" s="472">
        <f>1*1</f>
        <v>1</v>
      </c>
      <c r="BR10" s="472">
        <f>2*0.3</f>
        <v>0.6</v>
      </c>
      <c r="BS10" s="472">
        <f>0.1*AV10</f>
        <v>1.6</v>
      </c>
      <c r="BT10" s="470"/>
      <c r="BU10" s="470"/>
      <c r="BV10" s="900"/>
      <c r="BW10" s="900"/>
      <c r="BX10" s="900"/>
      <c r="BY10" s="470"/>
      <c r="BZ10" s="470"/>
      <c r="CA10" s="470"/>
      <c r="CB10" s="470"/>
      <c r="CC10" s="470"/>
      <c r="CD10" s="908"/>
      <c r="CE10" s="912"/>
      <c r="CF10" s="904"/>
      <c r="CG10" s="916"/>
      <c r="CH10" s="312"/>
      <c r="CI10" s="309"/>
      <c r="CJ10" s="309"/>
      <c r="CK10" s="310"/>
      <c r="CL10" s="310"/>
    </row>
    <row r="11" spans="1:90" s="306" customFormat="1" ht="12" thickBot="1">
      <c r="A11" s="892"/>
      <c r="B11" s="896"/>
      <c r="C11" s="687" t="s">
        <v>259</v>
      </c>
      <c r="D11" s="470" t="s">
        <v>253</v>
      </c>
      <c r="E11" s="468"/>
      <c r="F11" s="468">
        <v>6</v>
      </c>
      <c r="G11" s="468">
        <v>6</v>
      </c>
      <c r="H11" s="468">
        <v>6</v>
      </c>
      <c r="I11" s="468">
        <v>6</v>
      </c>
      <c r="J11" s="468">
        <v>6</v>
      </c>
      <c r="K11" s="468">
        <v>6</v>
      </c>
      <c r="L11" s="468">
        <v>6</v>
      </c>
      <c r="M11" s="468">
        <v>6</v>
      </c>
      <c r="N11" s="468">
        <v>6</v>
      </c>
      <c r="O11" s="468">
        <v>6</v>
      </c>
      <c r="P11" s="468">
        <v>6</v>
      </c>
      <c r="Q11" s="468">
        <v>6</v>
      </c>
      <c r="R11" s="468">
        <v>6</v>
      </c>
      <c r="S11" s="468">
        <v>6</v>
      </c>
      <c r="T11" s="468">
        <v>6</v>
      </c>
      <c r="U11" s="468"/>
      <c r="V11" s="468"/>
      <c r="W11" s="468"/>
      <c r="X11" s="469"/>
      <c r="Y11" s="469"/>
      <c r="Z11" s="469"/>
      <c r="AA11" s="469"/>
      <c r="AB11" s="469"/>
      <c r="AC11" s="469"/>
      <c r="AD11" s="469"/>
      <c r="AE11" s="469"/>
      <c r="AF11" s="469"/>
      <c r="AG11" s="469"/>
      <c r="AH11" s="469"/>
      <c r="AI11" s="469"/>
      <c r="AJ11" s="469"/>
      <c r="AK11" s="469"/>
      <c r="AL11" s="469"/>
      <c r="AM11" s="469"/>
      <c r="AN11" s="469"/>
      <c r="AO11" s="469"/>
      <c r="AP11" s="469"/>
      <c r="AQ11" s="469"/>
      <c r="AR11" s="470"/>
      <c r="AS11" s="470"/>
      <c r="AT11" s="470"/>
      <c r="AU11" s="900"/>
      <c r="AV11" s="470">
        <f>VLOOKUP(D11,'DANH SACH H'!$A$2:$B$10,2,0)</f>
        <v>15</v>
      </c>
      <c r="AW11" s="470" t="e">
        <f>VLOOKUP(D11,'[1]DANH SACH H'!$A$1:$C$11,3,0)</f>
        <v>#N/A</v>
      </c>
      <c r="AX11" s="470">
        <v>48</v>
      </c>
      <c r="AY11" s="470">
        <v>12</v>
      </c>
      <c r="AZ11" s="471"/>
      <c r="BA11" s="470">
        <f>IF(AV11&lt;25,0.8,IF(AND(AV11&gt;=25,AV11&lt;=35),1,IF(AND(AV11&gt;=36,AV11&lt;=50),1.2,1.3)))</f>
        <v>0.8</v>
      </c>
      <c r="BB11" s="858">
        <f t="shared" si="0"/>
        <v>1</v>
      </c>
      <c r="BC11" s="470">
        <f>(AX11*BA11+AY11*BB11)+AZ11/8*2.5</f>
        <v>50.400000000000006</v>
      </c>
      <c r="BD11" s="471"/>
      <c r="BE11" s="471"/>
      <c r="BF11" s="471"/>
      <c r="BG11" s="471"/>
      <c r="BH11" s="471"/>
      <c r="BI11" s="471"/>
      <c r="BJ11" s="618">
        <f>BC11+BI11</f>
        <v>50.400000000000006</v>
      </c>
      <c r="BK11" s="471"/>
      <c r="BL11" s="471"/>
      <c r="BM11" s="471"/>
      <c r="BN11" s="471"/>
      <c r="BO11" s="471"/>
      <c r="BP11" s="904"/>
      <c r="BQ11" s="472">
        <f>1*0.5</f>
        <v>0.5</v>
      </c>
      <c r="BR11" s="472">
        <f>8*0.3</f>
        <v>2.4</v>
      </c>
      <c r="BS11" s="472">
        <f>0.2*AV11</f>
        <v>3</v>
      </c>
      <c r="BT11" s="470"/>
      <c r="BU11" s="470"/>
      <c r="BV11" s="900"/>
      <c r="BW11" s="900"/>
      <c r="BX11" s="900"/>
      <c r="BY11" s="470"/>
      <c r="BZ11" s="470"/>
      <c r="CA11" s="470"/>
      <c r="CB11" s="470"/>
      <c r="CC11" s="470"/>
      <c r="CD11" s="908"/>
      <c r="CE11" s="912"/>
      <c r="CF11" s="904"/>
      <c r="CG11" s="916"/>
      <c r="CH11" s="312"/>
      <c r="CI11" s="308"/>
      <c r="CJ11" s="309">
        <f>SUM(BR11:BS11)</f>
        <v>5.4</v>
      </c>
      <c r="CK11" s="310"/>
      <c r="CL11" s="310" t="s">
        <v>461</v>
      </c>
    </row>
    <row r="12" spans="1:90" s="306" customFormat="1" ht="21.75" customHeight="1" thickBot="1">
      <c r="A12" s="892"/>
      <c r="B12" s="896"/>
      <c r="C12" s="686" t="s">
        <v>308</v>
      </c>
      <c r="D12" s="470" t="s">
        <v>243</v>
      </c>
      <c r="E12" s="468">
        <v>8</v>
      </c>
      <c r="F12" s="468">
        <v>8</v>
      </c>
      <c r="G12" s="468">
        <v>8</v>
      </c>
      <c r="H12" s="468">
        <v>8</v>
      </c>
      <c r="I12" s="468">
        <v>8</v>
      </c>
      <c r="J12" s="468">
        <v>8</v>
      </c>
      <c r="K12" s="468">
        <v>8</v>
      </c>
      <c r="L12" s="468">
        <v>8</v>
      </c>
      <c r="M12" s="468">
        <v>8</v>
      </c>
      <c r="N12" s="468">
        <v>8</v>
      </c>
      <c r="O12" s="468">
        <v>8</v>
      </c>
      <c r="P12" s="468">
        <v>8</v>
      </c>
      <c r="Q12" s="468">
        <v>8</v>
      </c>
      <c r="R12" s="468">
        <v>8</v>
      </c>
      <c r="S12" s="468">
        <v>8</v>
      </c>
      <c r="T12" s="468">
        <v>8</v>
      </c>
      <c r="U12" s="468">
        <v>8</v>
      </c>
      <c r="V12" s="468">
        <v>4</v>
      </c>
      <c r="W12" s="473"/>
      <c r="X12" s="469"/>
      <c r="Y12" s="469"/>
      <c r="Z12" s="469"/>
      <c r="AA12" s="469"/>
      <c r="AB12" s="469"/>
      <c r="AC12" s="469"/>
      <c r="AD12" s="469"/>
      <c r="AE12" s="469"/>
      <c r="AF12" s="469"/>
      <c r="AG12" s="469"/>
      <c r="AH12" s="469"/>
      <c r="AI12" s="469"/>
      <c r="AJ12" s="469"/>
      <c r="AK12" s="469"/>
      <c r="AL12" s="469"/>
      <c r="AM12" s="469"/>
      <c r="AN12" s="469"/>
      <c r="AO12" s="469"/>
      <c r="AP12" s="469"/>
      <c r="AQ12" s="469"/>
      <c r="AR12" s="470"/>
      <c r="AS12" s="470"/>
      <c r="AT12" s="470"/>
      <c r="AU12" s="900"/>
      <c r="AV12" s="470">
        <f>VLOOKUP(D12,'DANH SACH H'!$A$2:$B$10,2,0)</f>
        <v>24</v>
      </c>
      <c r="AW12" s="470">
        <f>VLOOKUP(D12,'[1]DANH SACH H'!$A$1:$C$11,3,0)</f>
        <v>24</v>
      </c>
      <c r="AX12" s="470">
        <v>26</v>
      </c>
      <c r="AY12" s="470">
        <v>94</v>
      </c>
      <c r="AZ12" s="471"/>
      <c r="BA12" s="470">
        <f>IF(AV12&lt;25,0.8,IF(AND(AV12&gt;=25,AV12&lt;=35),1,IF(AND(AV12&gt;=36,AV12&lt;=50),1.2,1.3)))</f>
        <v>0.8</v>
      </c>
      <c r="BB12" s="858">
        <f t="shared" si="0"/>
        <v>1</v>
      </c>
      <c r="BC12" s="464">
        <f>(AX12*BA12+AY12*BB12)+AZ12/8*2.5+SUM(AX12:AY12)*0.1</f>
        <v>126.8</v>
      </c>
      <c r="BD12" s="471"/>
      <c r="BE12" s="471"/>
      <c r="BF12" s="471"/>
      <c r="BG12" s="471"/>
      <c r="BH12" s="471"/>
      <c r="BI12" s="471"/>
      <c r="BJ12" s="618">
        <f>BC12+BI12</f>
        <v>126.8</v>
      </c>
      <c r="BK12" s="471"/>
      <c r="BL12" s="471"/>
      <c r="BM12" s="471"/>
      <c r="BN12" s="471"/>
      <c r="BO12" s="471"/>
      <c r="BP12" s="904"/>
      <c r="BQ12" s="472">
        <f>1*0.5</f>
        <v>0.5</v>
      </c>
      <c r="BR12" s="472">
        <f>8*0.3</f>
        <v>2.4</v>
      </c>
      <c r="BS12" s="472">
        <f>0.2*AV12</f>
        <v>4.800000000000001</v>
      </c>
      <c r="BT12" s="470"/>
      <c r="BU12" s="470"/>
      <c r="BV12" s="900"/>
      <c r="BW12" s="900"/>
      <c r="BX12" s="900"/>
      <c r="BY12" s="470"/>
      <c r="BZ12" s="470"/>
      <c r="CA12" s="470"/>
      <c r="CB12" s="470"/>
      <c r="CC12" s="470"/>
      <c r="CD12" s="908"/>
      <c r="CE12" s="912"/>
      <c r="CF12" s="904"/>
      <c r="CG12" s="916"/>
      <c r="CH12" s="312"/>
      <c r="CI12" s="308"/>
      <c r="CJ12" s="309"/>
      <c r="CK12" s="310"/>
      <c r="CL12" s="310"/>
    </row>
    <row r="13" spans="1:90" s="306" customFormat="1" ht="16.5" customHeight="1" thickBot="1">
      <c r="A13" s="892"/>
      <c r="B13" s="896"/>
      <c r="C13" s="471" t="s">
        <v>128</v>
      </c>
      <c r="D13" s="470" t="s">
        <v>244</v>
      </c>
      <c r="E13" s="470">
        <v>6</v>
      </c>
      <c r="F13" s="470">
        <v>6</v>
      </c>
      <c r="G13" s="470">
        <v>6</v>
      </c>
      <c r="H13" s="470">
        <v>6</v>
      </c>
      <c r="I13" s="470">
        <v>6</v>
      </c>
      <c r="J13" s="470">
        <v>6</v>
      </c>
      <c r="K13" s="470">
        <v>6</v>
      </c>
      <c r="L13" s="470">
        <v>6</v>
      </c>
      <c r="M13" s="470">
        <v>6</v>
      </c>
      <c r="N13" s="470">
        <v>6</v>
      </c>
      <c r="O13" s="470">
        <v>6</v>
      </c>
      <c r="P13" s="470">
        <v>6</v>
      </c>
      <c r="Q13" s="470">
        <v>6</v>
      </c>
      <c r="R13" s="470">
        <v>6</v>
      </c>
      <c r="S13" s="470">
        <v>6</v>
      </c>
      <c r="T13" s="470"/>
      <c r="U13" s="470"/>
      <c r="V13" s="470"/>
      <c r="W13" s="470"/>
      <c r="X13" s="469"/>
      <c r="Y13" s="469"/>
      <c r="Z13" s="469"/>
      <c r="AA13" s="469"/>
      <c r="AB13" s="469"/>
      <c r="AC13" s="469"/>
      <c r="AD13" s="469"/>
      <c r="AE13" s="469"/>
      <c r="AF13" s="469"/>
      <c r="AG13" s="469"/>
      <c r="AH13" s="469"/>
      <c r="AI13" s="469"/>
      <c r="AJ13" s="469"/>
      <c r="AK13" s="469"/>
      <c r="AL13" s="469"/>
      <c r="AM13" s="469"/>
      <c r="AN13" s="469"/>
      <c r="AO13" s="469"/>
      <c r="AP13" s="469"/>
      <c r="AQ13" s="469"/>
      <c r="AR13" s="470"/>
      <c r="AS13" s="470"/>
      <c r="AT13" s="470"/>
      <c r="AU13" s="900"/>
      <c r="AV13" s="479">
        <f>VLOOKUP(D13,'DANH SACH H'!$A$2:$B$10,2,0)</f>
        <v>35</v>
      </c>
      <c r="AW13" s="470">
        <f>VLOOKUP(D13,'[1]DANH SACH H'!$A$1:$C$11,3,0)</f>
        <v>35</v>
      </c>
      <c r="AX13" s="470"/>
      <c r="AY13" s="470"/>
      <c r="AZ13" s="471"/>
      <c r="BA13" s="470"/>
      <c r="BB13" s="858"/>
      <c r="BC13" s="470"/>
      <c r="BD13" s="471"/>
      <c r="BE13" s="471"/>
      <c r="BF13" s="471"/>
      <c r="BG13" s="471"/>
      <c r="BH13" s="471"/>
      <c r="BI13" s="471"/>
      <c r="BJ13" s="618"/>
      <c r="BK13" s="471"/>
      <c r="BL13" s="471"/>
      <c r="BM13" s="471"/>
      <c r="BN13" s="471"/>
      <c r="BO13" s="471">
        <f>504*15%/2</f>
        <v>37.8</v>
      </c>
      <c r="BP13" s="904"/>
      <c r="BQ13" s="472">
        <f>1*0.5</f>
        <v>0.5</v>
      </c>
      <c r="BR13" s="472">
        <f>8*0.3</f>
        <v>2.4</v>
      </c>
      <c r="BS13" s="472">
        <f>0.2*AW13</f>
        <v>7</v>
      </c>
      <c r="BT13" s="470"/>
      <c r="BU13" s="470"/>
      <c r="BV13" s="900"/>
      <c r="BW13" s="900"/>
      <c r="BX13" s="900"/>
      <c r="BY13" s="470"/>
      <c r="BZ13" s="470"/>
      <c r="CA13" s="470"/>
      <c r="CB13" s="470"/>
      <c r="CC13" s="470"/>
      <c r="CD13" s="908"/>
      <c r="CE13" s="912"/>
      <c r="CF13" s="904"/>
      <c r="CG13" s="916"/>
      <c r="CH13" s="312"/>
      <c r="CI13" s="308"/>
      <c r="CJ13" s="309"/>
      <c r="CK13" s="310"/>
      <c r="CL13" s="310"/>
    </row>
    <row r="14" spans="1:90" s="306" customFormat="1" ht="12" thickBot="1">
      <c r="A14" s="894"/>
      <c r="B14" s="898"/>
      <c r="C14" s="688" t="s">
        <v>143</v>
      </c>
      <c r="D14" s="484"/>
      <c r="E14" s="682"/>
      <c r="F14" s="682"/>
      <c r="G14" s="682"/>
      <c r="H14" s="682">
        <v>4</v>
      </c>
      <c r="I14" s="682">
        <v>4</v>
      </c>
      <c r="J14" s="682">
        <v>4</v>
      </c>
      <c r="K14" s="682">
        <v>4</v>
      </c>
      <c r="L14" s="682">
        <v>4</v>
      </c>
      <c r="M14" s="682">
        <v>4</v>
      </c>
      <c r="N14" s="682">
        <v>4</v>
      </c>
      <c r="O14" s="682">
        <v>4</v>
      </c>
      <c r="P14" s="682">
        <v>4</v>
      </c>
      <c r="Q14" s="682">
        <v>4</v>
      </c>
      <c r="R14" s="682">
        <v>4</v>
      </c>
      <c r="S14" s="682">
        <v>4</v>
      </c>
      <c r="T14" s="682">
        <v>4</v>
      </c>
      <c r="U14" s="682">
        <v>8</v>
      </c>
      <c r="V14" s="682">
        <v>8</v>
      </c>
      <c r="W14" s="682">
        <v>7</v>
      </c>
      <c r="X14" s="683"/>
      <c r="Y14" s="683"/>
      <c r="Z14" s="683"/>
      <c r="AA14" s="683"/>
      <c r="AB14" s="484"/>
      <c r="AC14" s="484"/>
      <c r="AD14" s="484"/>
      <c r="AE14" s="484"/>
      <c r="AF14" s="484"/>
      <c r="AG14" s="484"/>
      <c r="AH14" s="484"/>
      <c r="AI14" s="484"/>
      <c r="AJ14" s="484"/>
      <c r="AK14" s="484"/>
      <c r="AL14" s="683"/>
      <c r="AM14" s="683"/>
      <c r="AN14" s="683"/>
      <c r="AO14" s="683"/>
      <c r="AP14" s="683"/>
      <c r="AQ14" s="683"/>
      <c r="AR14" s="484"/>
      <c r="AS14" s="484"/>
      <c r="AT14" s="484"/>
      <c r="AU14" s="902"/>
      <c r="AV14" s="484"/>
      <c r="AW14" s="484"/>
      <c r="AX14" s="484"/>
      <c r="AY14" s="484"/>
      <c r="AZ14" s="485"/>
      <c r="BA14" s="484"/>
      <c r="BB14" s="858">
        <f t="shared" si="0"/>
        <v>0.8</v>
      </c>
      <c r="BC14" s="484"/>
      <c r="BD14" s="485"/>
      <c r="BE14" s="485"/>
      <c r="BF14" s="485"/>
      <c r="BG14" s="485"/>
      <c r="BH14" s="485"/>
      <c r="BI14" s="485"/>
      <c r="BJ14" s="684"/>
      <c r="BK14" s="485"/>
      <c r="BL14" s="485"/>
      <c r="BM14" s="485"/>
      <c r="BN14" s="485"/>
      <c r="BO14" s="485"/>
      <c r="BP14" s="906"/>
      <c r="BQ14" s="486"/>
      <c r="BR14" s="486">
        <f>SUM(CJ15:CJ16)+CJ24+CJ25</f>
        <v>22.000000000000004</v>
      </c>
      <c r="BS14" s="486"/>
      <c r="BT14" s="484"/>
      <c r="BU14" s="484"/>
      <c r="BV14" s="902"/>
      <c r="BW14" s="902"/>
      <c r="BX14" s="902"/>
      <c r="BY14" s="484"/>
      <c r="BZ14" s="484"/>
      <c r="CA14" s="484"/>
      <c r="CB14" s="484"/>
      <c r="CC14" s="484"/>
      <c r="CD14" s="910"/>
      <c r="CE14" s="914"/>
      <c r="CF14" s="906"/>
      <c r="CG14" s="918"/>
      <c r="CH14" s="312"/>
      <c r="CI14" s="309"/>
      <c r="CJ14" s="313"/>
      <c r="CK14" s="310"/>
      <c r="CL14" s="310"/>
    </row>
    <row r="15" spans="1:90" s="306" customFormat="1" ht="18.75" customHeight="1" thickBot="1">
      <c r="A15" s="919">
        <v>2</v>
      </c>
      <c r="B15" s="1049" t="s">
        <v>94</v>
      </c>
      <c r="C15" s="698" t="s">
        <v>258</v>
      </c>
      <c r="D15" s="490" t="s">
        <v>253</v>
      </c>
      <c r="E15" s="694">
        <v>6</v>
      </c>
      <c r="F15" s="694">
        <v>6</v>
      </c>
      <c r="G15" s="694">
        <v>6</v>
      </c>
      <c r="H15" s="694">
        <v>6</v>
      </c>
      <c r="I15" s="694">
        <v>6</v>
      </c>
      <c r="J15" s="694">
        <v>6</v>
      </c>
      <c r="K15" s="694">
        <v>6</v>
      </c>
      <c r="L15" s="694">
        <v>6</v>
      </c>
      <c r="M15" s="694">
        <v>6</v>
      </c>
      <c r="N15" s="694">
        <v>6</v>
      </c>
      <c r="O15" s="694">
        <v>6</v>
      </c>
      <c r="P15" s="694">
        <v>6</v>
      </c>
      <c r="Q15" s="694">
        <v>6</v>
      </c>
      <c r="R15" s="694">
        <v>6</v>
      </c>
      <c r="S15" s="694">
        <v>6</v>
      </c>
      <c r="T15" s="694"/>
      <c r="U15" s="694"/>
      <c r="V15" s="694"/>
      <c r="W15" s="694"/>
      <c r="X15" s="489"/>
      <c r="Y15" s="489"/>
      <c r="Z15" s="489"/>
      <c r="AA15" s="489"/>
      <c r="AB15" s="489"/>
      <c r="AC15" s="489"/>
      <c r="AD15" s="489"/>
      <c r="AE15" s="489"/>
      <c r="AF15" s="489"/>
      <c r="AG15" s="489"/>
      <c r="AH15" s="489"/>
      <c r="AI15" s="489"/>
      <c r="AJ15" s="489"/>
      <c r="AK15" s="489"/>
      <c r="AL15" s="489"/>
      <c r="AM15" s="489"/>
      <c r="AN15" s="489"/>
      <c r="AO15" s="489"/>
      <c r="AP15" s="489"/>
      <c r="AQ15" s="489"/>
      <c r="AR15" s="489"/>
      <c r="AS15" s="489"/>
      <c r="AT15" s="489"/>
      <c r="AU15" s="925">
        <f>SUM(E15:W18)+SUM(Z19:AG20)</f>
        <v>638</v>
      </c>
      <c r="AV15" s="490">
        <f>VLOOKUP(D15,'DANH SACH H'!$A$2:$B$10,2,0)</f>
        <v>15</v>
      </c>
      <c r="AW15" s="490" t="e">
        <f>VLOOKUP(D15,'[1]DANH SACH H'!$A$1:$C$11,3,0)</f>
        <v>#N/A</v>
      </c>
      <c r="AX15" s="490">
        <v>8</v>
      </c>
      <c r="AY15" s="490">
        <v>82</v>
      </c>
      <c r="AZ15" s="490"/>
      <c r="BA15" s="490">
        <f>IF(AV15&lt;25,0.8,IF(AND(AV15&gt;=25,AV15&lt;=35),1,IF(AND(AV15&gt;=36,AV15&lt;=50),1.2,1.3)))</f>
        <v>0.8</v>
      </c>
      <c r="BB15" s="858">
        <f t="shared" si="0"/>
        <v>1</v>
      </c>
      <c r="BC15" s="490">
        <f>(AX15*BA15+AY15*BB15)+AZ15/8*2.5+SUM(AX15:AY15)*0.1</f>
        <v>97.4</v>
      </c>
      <c r="BD15" s="490"/>
      <c r="BE15" s="490"/>
      <c r="BF15" s="490"/>
      <c r="BG15" s="490"/>
      <c r="BH15" s="490"/>
      <c r="BI15" s="490"/>
      <c r="BJ15" s="695">
        <f>BC15+BI15</f>
        <v>97.4</v>
      </c>
      <c r="BK15" s="492"/>
      <c r="BL15" s="492"/>
      <c r="BM15" s="490"/>
      <c r="BN15" s="925"/>
      <c r="BO15" s="491"/>
      <c r="BP15" s="928"/>
      <c r="BQ15" s="492">
        <f>1*0.5</f>
        <v>0.5</v>
      </c>
      <c r="BR15" s="492">
        <f>8*0.3</f>
        <v>2.4</v>
      </c>
      <c r="BS15" s="492">
        <f>0.2*AV15</f>
        <v>3</v>
      </c>
      <c r="BT15" s="490"/>
      <c r="BU15" s="490"/>
      <c r="BV15" s="925"/>
      <c r="BW15" s="925"/>
      <c r="BX15" s="925">
        <f>SUM(BN15:BW20)</f>
        <v>91.8</v>
      </c>
      <c r="BY15" s="490"/>
      <c r="BZ15" s="490"/>
      <c r="CA15" s="490"/>
      <c r="CB15" s="490"/>
      <c r="CC15" s="491"/>
      <c r="CD15" s="928">
        <f>SUM(BJ15:BJ20)+BX15</f>
        <v>448.8</v>
      </c>
      <c r="CE15" s="911">
        <f>14*40/2</f>
        <v>280</v>
      </c>
      <c r="CF15" s="928">
        <f>CD15-CE15</f>
        <v>168.8</v>
      </c>
      <c r="CG15" s="934"/>
      <c r="CI15" s="310"/>
      <c r="CJ15" s="622">
        <f>SUM(BR15:BS15)</f>
        <v>5.4</v>
      </c>
      <c r="CK15" s="310"/>
      <c r="CL15" s="310" t="s">
        <v>462</v>
      </c>
    </row>
    <row r="16" spans="1:90" s="306" customFormat="1" ht="18.75" thickBot="1">
      <c r="A16" s="920"/>
      <c r="B16" s="1050"/>
      <c r="C16" s="493" t="s">
        <v>271</v>
      </c>
      <c r="D16" s="496" t="s">
        <v>244</v>
      </c>
      <c r="E16" s="507">
        <v>8</v>
      </c>
      <c r="F16" s="507">
        <v>8</v>
      </c>
      <c r="G16" s="507">
        <v>8</v>
      </c>
      <c r="H16" s="507">
        <v>8</v>
      </c>
      <c r="I16" s="507">
        <v>8</v>
      </c>
      <c r="J16" s="507">
        <v>8</v>
      </c>
      <c r="K16" s="507">
        <v>8</v>
      </c>
      <c r="L16" s="507">
        <v>8</v>
      </c>
      <c r="M16" s="507">
        <v>8</v>
      </c>
      <c r="N16" s="507">
        <v>8</v>
      </c>
      <c r="O16" s="507">
        <v>8</v>
      </c>
      <c r="P16" s="507">
        <v>8</v>
      </c>
      <c r="Q16" s="507">
        <v>8</v>
      </c>
      <c r="R16" s="507">
        <v>8</v>
      </c>
      <c r="S16" s="507">
        <v>8</v>
      </c>
      <c r="T16" s="507">
        <v>8</v>
      </c>
      <c r="U16" s="507">
        <v>8</v>
      </c>
      <c r="V16" s="507">
        <v>8</v>
      </c>
      <c r="W16" s="507">
        <v>6</v>
      </c>
      <c r="X16" s="495"/>
      <c r="Y16" s="495"/>
      <c r="Z16" s="495"/>
      <c r="AA16" s="495"/>
      <c r="AB16" s="495"/>
      <c r="AC16" s="495"/>
      <c r="AD16" s="495"/>
      <c r="AE16" s="495"/>
      <c r="AF16" s="495"/>
      <c r="AG16" s="495"/>
      <c r="AH16" s="495"/>
      <c r="AI16" s="495"/>
      <c r="AJ16" s="495"/>
      <c r="AK16" s="495"/>
      <c r="AL16" s="495"/>
      <c r="AM16" s="495"/>
      <c r="AN16" s="495"/>
      <c r="AO16" s="495"/>
      <c r="AP16" s="495"/>
      <c r="AQ16" s="495"/>
      <c r="AR16" s="495"/>
      <c r="AS16" s="495"/>
      <c r="AT16" s="495"/>
      <c r="AU16" s="926"/>
      <c r="AV16" s="496">
        <f>VLOOKUP(D16,'DANH SACH H'!$A$2:$B$10,2,0)</f>
        <v>35</v>
      </c>
      <c r="AW16" s="496">
        <f>VLOOKUP(D16,'[1]DANH SACH H'!$A$1:$C$11,3,0)</f>
        <v>35</v>
      </c>
      <c r="AX16" s="496">
        <v>26</v>
      </c>
      <c r="AY16" s="496">
        <v>94</v>
      </c>
      <c r="AZ16" s="496"/>
      <c r="BA16" s="496">
        <f>IF(AV16&lt;25,0.8,IF(AND(AV16&gt;=25,AV16&lt;=35),1,IF(AND(AV16&gt;=36,AV16&lt;=50),1.2,1.3)))</f>
        <v>1</v>
      </c>
      <c r="BB16" s="858">
        <f t="shared" si="0"/>
        <v>1</v>
      </c>
      <c r="BC16" s="496">
        <f>(AX16*BA16+AY16*BB16)+AZ16/8*2.5+SUM(AX16:AY16)*0.1</f>
        <v>132</v>
      </c>
      <c r="BD16" s="496"/>
      <c r="BE16" s="496"/>
      <c r="BF16" s="496"/>
      <c r="BG16" s="496"/>
      <c r="BH16" s="496"/>
      <c r="BI16" s="496"/>
      <c r="BJ16" s="696">
        <f>BC16+BI16</f>
        <v>132</v>
      </c>
      <c r="BK16" s="498"/>
      <c r="BL16" s="498"/>
      <c r="BM16" s="496"/>
      <c r="BN16" s="926"/>
      <c r="BO16" s="497"/>
      <c r="BP16" s="929"/>
      <c r="BQ16" s="498">
        <f>1*0.5</f>
        <v>0.5</v>
      </c>
      <c r="BR16" s="498">
        <f>8*0.3</f>
        <v>2.4</v>
      </c>
      <c r="BS16" s="498">
        <f>0.2*AV16</f>
        <v>7</v>
      </c>
      <c r="BT16" s="496"/>
      <c r="BU16" s="496"/>
      <c r="BV16" s="926"/>
      <c r="BW16" s="926"/>
      <c r="BX16" s="926"/>
      <c r="BY16" s="496"/>
      <c r="BZ16" s="496"/>
      <c r="CA16" s="496"/>
      <c r="CB16" s="496"/>
      <c r="CC16" s="497"/>
      <c r="CD16" s="929"/>
      <c r="CE16" s="912"/>
      <c r="CF16" s="929"/>
      <c r="CG16" s="935"/>
      <c r="CI16" s="310"/>
      <c r="CJ16" s="622">
        <f>SUM(BR16:BS16)</f>
        <v>9.4</v>
      </c>
      <c r="CK16" s="310"/>
      <c r="CL16" s="310" t="s">
        <v>462</v>
      </c>
    </row>
    <row r="17" spans="1:90" s="306" customFormat="1" ht="12" thickBot="1">
      <c r="A17" s="920"/>
      <c r="B17" s="1050"/>
      <c r="C17" s="493" t="s">
        <v>309</v>
      </c>
      <c r="D17" s="496" t="s">
        <v>245</v>
      </c>
      <c r="E17" s="507"/>
      <c r="F17" s="507"/>
      <c r="G17" s="507"/>
      <c r="H17" s="507">
        <v>8</v>
      </c>
      <c r="I17" s="507">
        <v>8</v>
      </c>
      <c r="J17" s="507">
        <v>8</v>
      </c>
      <c r="K17" s="507">
        <v>8</v>
      </c>
      <c r="L17" s="507">
        <v>8</v>
      </c>
      <c r="M17" s="507">
        <v>8</v>
      </c>
      <c r="N17" s="507">
        <v>8</v>
      </c>
      <c r="O17" s="507">
        <v>8</v>
      </c>
      <c r="P17" s="507">
        <v>8</v>
      </c>
      <c r="Q17" s="507">
        <v>8</v>
      </c>
      <c r="R17" s="507">
        <v>8</v>
      </c>
      <c r="S17" s="507">
        <v>8</v>
      </c>
      <c r="T17" s="507">
        <v>8</v>
      </c>
      <c r="U17" s="507">
        <v>16</v>
      </c>
      <c r="V17" s="507">
        <v>16</v>
      </c>
      <c r="W17" s="507">
        <v>14</v>
      </c>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926"/>
      <c r="AV17" s="496">
        <f>VLOOKUP(D17,'DANH SACH H'!$A$2:$B$10,2,0)</f>
        <v>16</v>
      </c>
      <c r="AW17" s="496">
        <f>VLOOKUP(D17,'[1]DANH SACH H'!$A$1:$C$11,3,0)</f>
        <v>16</v>
      </c>
      <c r="AX17" s="496">
        <v>11</v>
      </c>
      <c r="AY17" s="496">
        <v>49</v>
      </c>
      <c r="AZ17" s="496"/>
      <c r="BA17" s="496">
        <f>IF(AV17&lt;25,0.8,IF(AND(AV17&gt;=25,AV17&lt;=35),1,IF(AND(AV17&gt;=36,AV17&lt;=50),1.2,1.3)))</f>
        <v>0.8</v>
      </c>
      <c r="BB17" s="858">
        <f t="shared" si="0"/>
        <v>1</v>
      </c>
      <c r="BC17" s="496">
        <f>(AX17*BA17+AY17*BB17)+AZ17/8*2.5+SUM(AX17:AY17)*0.1</f>
        <v>63.8</v>
      </c>
      <c r="BD17" s="496"/>
      <c r="BE17" s="496"/>
      <c r="BF17" s="496"/>
      <c r="BG17" s="496"/>
      <c r="BH17" s="496"/>
      <c r="BI17" s="496"/>
      <c r="BJ17" s="696">
        <f>BC17+BI17</f>
        <v>63.8</v>
      </c>
      <c r="BK17" s="498"/>
      <c r="BL17" s="498"/>
      <c r="BM17" s="496"/>
      <c r="BN17" s="926"/>
      <c r="BO17" s="497"/>
      <c r="BP17" s="929"/>
      <c r="BQ17" s="498">
        <f>1*0.5</f>
        <v>0.5</v>
      </c>
      <c r="BR17" s="498">
        <f>8*0.3</f>
        <v>2.4</v>
      </c>
      <c r="BS17" s="498">
        <f>0.2*AV17</f>
        <v>3.2</v>
      </c>
      <c r="BT17" s="496"/>
      <c r="BU17" s="496"/>
      <c r="BV17" s="926"/>
      <c r="BW17" s="926"/>
      <c r="BX17" s="926"/>
      <c r="BY17" s="496"/>
      <c r="BZ17" s="496"/>
      <c r="CA17" s="496"/>
      <c r="CB17" s="496"/>
      <c r="CC17" s="497"/>
      <c r="CD17" s="929"/>
      <c r="CE17" s="912"/>
      <c r="CF17" s="929"/>
      <c r="CG17" s="935"/>
      <c r="CI17" s="310"/>
      <c r="CJ17" s="622"/>
      <c r="CK17" s="310"/>
      <c r="CL17" s="310"/>
    </row>
    <row r="18" spans="1:90" s="306" customFormat="1" ht="12" thickBot="1">
      <c r="A18" s="920"/>
      <c r="B18" s="1050"/>
      <c r="C18" s="493" t="s">
        <v>309</v>
      </c>
      <c r="D18" s="496" t="s">
        <v>243</v>
      </c>
      <c r="E18" s="496">
        <v>8</v>
      </c>
      <c r="F18" s="496">
        <v>8</v>
      </c>
      <c r="G18" s="496">
        <v>8</v>
      </c>
      <c r="H18" s="496">
        <v>8</v>
      </c>
      <c r="I18" s="496">
        <v>8</v>
      </c>
      <c r="J18" s="496">
        <v>8</v>
      </c>
      <c r="K18" s="496">
        <v>8</v>
      </c>
      <c r="L18" s="496">
        <v>8</v>
      </c>
      <c r="M18" s="496">
        <v>8</v>
      </c>
      <c r="N18" s="496">
        <v>8</v>
      </c>
      <c r="O18" s="496">
        <v>8</v>
      </c>
      <c r="P18" s="496">
        <v>4</v>
      </c>
      <c r="Q18" s="496">
        <v>4</v>
      </c>
      <c r="R18" s="496">
        <v>4</v>
      </c>
      <c r="S18" s="496">
        <v>4</v>
      </c>
      <c r="T18" s="496">
        <v>4</v>
      </c>
      <c r="U18" s="496">
        <v>4</v>
      </c>
      <c r="V18" s="496">
        <v>4</v>
      </c>
      <c r="W18" s="496">
        <v>4</v>
      </c>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926"/>
      <c r="AV18" s="496">
        <f>VLOOKUP(D18,'DANH SACH H'!$A$2:$B$10,2,0)</f>
        <v>24</v>
      </c>
      <c r="AW18" s="496">
        <f>VLOOKUP(D18,'[1]DANH SACH H'!$A$1:$C$11,3,0)</f>
        <v>24</v>
      </c>
      <c r="AX18" s="496">
        <v>11</v>
      </c>
      <c r="AY18" s="496">
        <v>49</v>
      </c>
      <c r="AZ18" s="496"/>
      <c r="BA18" s="496">
        <f>IF(AV18&lt;25,0.8,IF(AND(AV18&gt;=25,AV18&lt;=35),1,IF(AND(AV18&gt;=36,AV18&lt;=50),1.2,1.3)))</f>
        <v>0.8</v>
      </c>
      <c r="BB18" s="858">
        <f t="shared" si="0"/>
        <v>1</v>
      </c>
      <c r="BC18" s="496">
        <f>(AX18*BA18+AY18*BB18)+AZ18/8*2.5+SUM(AX18:AY18)*0.1</f>
        <v>63.8</v>
      </c>
      <c r="BD18" s="496"/>
      <c r="BE18" s="496"/>
      <c r="BF18" s="496"/>
      <c r="BG18" s="496"/>
      <c r="BH18" s="496"/>
      <c r="BI18" s="496"/>
      <c r="BJ18" s="696">
        <f>BC18+BI18</f>
        <v>63.8</v>
      </c>
      <c r="BK18" s="498"/>
      <c r="BL18" s="498"/>
      <c r="BM18" s="496"/>
      <c r="BN18" s="926"/>
      <c r="BO18" s="497"/>
      <c r="BP18" s="929"/>
      <c r="BQ18" s="498">
        <f>1*0.5</f>
        <v>0.5</v>
      </c>
      <c r="BR18" s="498">
        <f>8*0.3</f>
        <v>2.4</v>
      </c>
      <c r="BS18" s="498">
        <f>0.2*AV18</f>
        <v>4.800000000000001</v>
      </c>
      <c r="BT18" s="496"/>
      <c r="BU18" s="496"/>
      <c r="BV18" s="926"/>
      <c r="BW18" s="926"/>
      <c r="BX18" s="926"/>
      <c r="BY18" s="496"/>
      <c r="BZ18" s="496"/>
      <c r="CA18" s="496"/>
      <c r="CB18" s="496"/>
      <c r="CC18" s="497"/>
      <c r="CD18" s="929"/>
      <c r="CE18" s="912"/>
      <c r="CF18" s="929"/>
      <c r="CG18" s="935"/>
      <c r="CI18" s="310"/>
      <c r="CJ18" s="622"/>
      <c r="CK18" s="310"/>
      <c r="CL18" s="310"/>
    </row>
    <row r="19" spans="1:94" s="306" customFormat="1" ht="9.75" customHeight="1" thickBot="1">
      <c r="A19" s="920"/>
      <c r="B19" s="1050"/>
      <c r="C19" s="493" t="s">
        <v>128</v>
      </c>
      <c r="D19" s="496" t="s">
        <v>361</v>
      </c>
      <c r="E19" s="496"/>
      <c r="F19" s="496"/>
      <c r="G19" s="496"/>
      <c r="H19" s="496"/>
      <c r="I19" s="496"/>
      <c r="J19" s="496"/>
      <c r="K19" s="496"/>
      <c r="L19" s="496"/>
      <c r="M19" s="496"/>
      <c r="N19" s="496"/>
      <c r="O19" s="496"/>
      <c r="P19" s="496"/>
      <c r="Q19" s="496"/>
      <c r="R19" s="496"/>
      <c r="S19" s="496"/>
      <c r="T19" s="496"/>
      <c r="U19" s="496"/>
      <c r="V19" s="496"/>
      <c r="W19" s="496"/>
      <c r="X19" s="495"/>
      <c r="Y19" s="495"/>
      <c r="Z19" s="507">
        <v>16</v>
      </c>
      <c r="AA19" s="507">
        <v>16</v>
      </c>
      <c r="AB19" s="507">
        <v>16</v>
      </c>
      <c r="AC19" s="507">
        <v>16</v>
      </c>
      <c r="AD19" s="507">
        <v>16</v>
      </c>
      <c r="AE19" s="507">
        <v>16</v>
      </c>
      <c r="AF19" s="507">
        <v>16</v>
      </c>
      <c r="AG19" s="507">
        <v>16</v>
      </c>
      <c r="AH19" s="507">
        <v>12</v>
      </c>
      <c r="AI19" s="507"/>
      <c r="AJ19" s="507"/>
      <c r="AK19" s="507"/>
      <c r="AL19" s="507"/>
      <c r="AM19" s="496"/>
      <c r="AN19" s="496"/>
      <c r="AO19" s="496"/>
      <c r="AP19" s="496"/>
      <c r="AQ19" s="496"/>
      <c r="AR19" s="496"/>
      <c r="AS19" s="496"/>
      <c r="AT19" s="495"/>
      <c r="AU19" s="926"/>
      <c r="AV19" s="496">
        <f>VLOOKUP(D19,'DANH SACH H'!$A$2:$B$10,2,0)</f>
        <v>15</v>
      </c>
      <c r="AW19" s="496" t="e">
        <f>VLOOKUP(D19,'[1]DANH SACH H'!$A$1:$C$11,3,0)</f>
        <v>#N/A</v>
      </c>
      <c r="AX19" s="496"/>
      <c r="AY19" s="496"/>
      <c r="AZ19" s="496"/>
      <c r="BA19" s="496"/>
      <c r="BB19" s="858"/>
      <c r="BC19" s="496"/>
      <c r="BD19" s="496"/>
      <c r="BE19" s="496"/>
      <c r="BF19" s="496"/>
      <c r="BG19" s="496"/>
      <c r="BH19" s="496"/>
      <c r="BI19" s="496"/>
      <c r="BJ19" s="696"/>
      <c r="BK19" s="498"/>
      <c r="BL19" s="498"/>
      <c r="BM19" s="496"/>
      <c r="BN19" s="496"/>
      <c r="BO19" s="496">
        <f>448*15%/2</f>
        <v>33.6</v>
      </c>
      <c r="BP19" s="929"/>
      <c r="BQ19" s="498"/>
      <c r="BR19" s="498"/>
      <c r="BS19" s="498"/>
      <c r="BT19" s="496"/>
      <c r="BU19" s="496"/>
      <c r="BV19" s="926"/>
      <c r="BW19" s="926"/>
      <c r="BX19" s="926"/>
      <c r="BY19" s="496"/>
      <c r="BZ19" s="496"/>
      <c r="CA19" s="496"/>
      <c r="CB19" s="496"/>
      <c r="CC19" s="497"/>
      <c r="CD19" s="929"/>
      <c r="CE19" s="912"/>
      <c r="CF19" s="929"/>
      <c r="CG19" s="935"/>
      <c r="CI19" s="310"/>
      <c r="CJ19" s="310"/>
      <c r="CK19" s="310"/>
      <c r="CL19" s="310"/>
      <c r="CN19" s="498">
        <f>SUM(BR19:BS19)</f>
        <v>0</v>
      </c>
      <c r="CP19" s="306" t="s">
        <v>395</v>
      </c>
    </row>
    <row r="20" spans="1:92" s="306" customFormat="1" ht="9.75" customHeight="1" thickBot="1">
      <c r="A20" s="921"/>
      <c r="B20" s="1051"/>
      <c r="C20" s="699" t="s">
        <v>143</v>
      </c>
      <c r="D20" s="510"/>
      <c r="E20" s="510"/>
      <c r="F20" s="510"/>
      <c r="G20" s="510"/>
      <c r="H20" s="510"/>
      <c r="I20" s="510"/>
      <c r="J20" s="510"/>
      <c r="K20" s="510"/>
      <c r="L20" s="510"/>
      <c r="M20" s="510"/>
      <c r="N20" s="510"/>
      <c r="O20" s="510"/>
      <c r="P20" s="510"/>
      <c r="Q20" s="510"/>
      <c r="R20" s="510"/>
      <c r="S20" s="510"/>
      <c r="T20" s="510"/>
      <c r="U20" s="510"/>
      <c r="V20" s="510"/>
      <c r="W20" s="510"/>
      <c r="X20" s="700"/>
      <c r="Y20" s="700"/>
      <c r="Z20" s="701"/>
      <c r="AA20" s="701"/>
      <c r="AB20" s="701"/>
      <c r="AC20" s="701"/>
      <c r="AD20" s="701"/>
      <c r="AE20" s="701"/>
      <c r="AF20" s="701"/>
      <c r="AG20" s="701"/>
      <c r="AH20" s="701"/>
      <c r="AI20" s="701"/>
      <c r="AJ20" s="701"/>
      <c r="AK20" s="701"/>
      <c r="AL20" s="701"/>
      <c r="AM20" s="701"/>
      <c r="AN20" s="701"/>
      <c r="AO20" s="701"/>
      <c r="AP20" s="701"/>
      <c r="AQ20" s="701"/>
      <c r="AR20" s="701"/>
      <c r="AS20" s="701"/>
      <c r="AT20" s="700"/>
      <c r="AU20" s="927"/>
      <c r="AV20" s="510"/>
      <c r="AW20" s="510" t="e">
        <f>VLOOKUP(D20,'[1]DANH SACH H'!$A$1:$C$11,3,0)</f>
        <v>#N/A</v>
      </c>
      <c r="AX20" s="510"/>
      <c r="AY20" s="510"/>
      <c r="AZ20" s="510"/>
      <c r="BA20" s="510"/>
      <c r="BB20" s="858"/>
      <c r="BC20" s="510"/>
      <c r="BD20" s="510"/>
      <c r="BE20" s="510"/>
      <c r="BF20" s="510"/>
      <c r="BG20" s="510"/>
      <c r="BH20" s="510"/>
      <c r="BI20" s="510"/>
      <c r="BJ20" s="697"/>
      <c r="BK20" s="512"/>
      <c r="BL20" s="512"/>
      <c r="BM20" s="510"/>
      <c r="BN20" s="510"/>
      <c r="BO20" s="511"/>
      <c r="BP20" s="930"/>
      <c r="BQ20" s="512"/>
      <c r="BR20" s="512">
        <f>CJ9+CJ11+SUM(CJ21:CJ23)</f>
        <v>28.599999999999998</v>
      </c>
      <c r="BS20" s="512"/>
      <c r="BT20" s="510"/>
      <c r="BU20" s="510"/>
      <c r="BV20" s="927"/>
      <c r="BW20" s="927"/>
      <c r="BX20" s="927"/>
      <c r="BY20" s="510"/>
      <c r="BZ20" s="510"/>
      <c r="CA20" s="510"/>
      <c r="CB20" s="510"/>
      <c r="CC20" s="511"/>
      <c r="CD20" s="930"/>
      <c r="CE20" s="914"/>
      <c r="CF20" s="930"/>
      <c r="CG20" s="936"/>
      <c r="CI20" s="310"/>
      <c r="CJ20" s="310"/>
      <c r="CK20" s="310"/>
      <c r="CL20" s="310"/>
      <c r="CN20" s="498">
        <f>SUM(BR20:BS20)</f>
        <v>28.599999999999998</v>
      </c>
    </row>
    <row r="21" spans="1:90" s="306" customFormat="1" ht="19.5" customHeight="1" thickBot="1">
      <c r="A21" s="1046"/>
      <c r="B21" s="940" t="s">
        <v>75</v>
      </c>
      <c r="C21" s="702" t="s">
        <v>267</v>
      </c>
      <c r="D21" s="626" t="s">
        <v>241</v>
      </c>
      <c r="E21" s="692"/>
      <c r="F21" s="692"/>
      <c r="G21" s="692"/>
      <c r="H21" s="692"/>
      <c r="I21" s="692">
        <v>6</v>
      </c>
      <c r="J21" s="692">
        <v>6</v>
      </c>
      <c r="K21" s="692">
        <v>6</v>
      </c>
      <c r="L21" s="692">
        <v>6</v>
      </c>
      <c r="M21" s="692">
        <v>6</v>
      </c>
      <c r="N21" s="692">
        <v>6</v>
      </c>
      <c r="O21" s="692">
        <v>6</v>
      </c>
      <c r="P21" s="692">
        <v>6</v>
      </c>
      <c r="Q21" s="692">
        <v>6</v>
      </c>
      <c r="R21" s="692">
        <v>6</v>
      </c>
      <c r="S21" s="692">
        <v>6</v>
      </c>
      <c r="T21" s="692">
        <v>6</v>
      </c>
      <c r="U21" s="692">
        <v>6</v>
      </c>
      <c r="V21" s="692">
        <v>6</v>
      </c>
      <c r="W21" s="692">
        <v>6</v>
      </c>
      <c r="X21" s="628"/>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943" t="e">
        <f>SUM(H21:W26)+SUM(#REF!)</f>
        <v>#REF!</v>
      </c>
      <c r="AV21" s="629">
        <f>VLOOKUP(D21,'DANH SACH H'!$A$2:$B$10,2,0)</f>
        <v>11</v>
      </c>
      <c r="AW21" s="629">
        <f>VLOOKUP(D21,'[1]DANH SACH H'!$A$1:$C$11,3,0)</f>
        <v>10</v>
      </c>
      <c r="AX21" s="629">
        <v>42</v>
      </c>
      <c r="AY21" s="629">
        <v>3</v>
      </c>
      <c r="AZ21" s="629"/>
      <c r="BA21" s="629">
        <f aca="true" t="shared" si="1" ref="BA21:BA26">IF(AV21&lt;25,0.8,IF(AND(AV21&gt;=25,AV21&lt;=35),1,IF(AND(AV21&gt;=36,AV21&lt;=50),1.2,1.3)))</f>
        <v>0.8</v>
      </c>
      <c r="BB21" s="858">
        <f t="shared" si="0"/>
        <v>0.8</v>
      </c>
      <c r="BC21" s="629">
        <f aca="true" t="shared" si="2" ref="BC21:BC26">(AX21*BA21+AY21*BB21)+AZ21/8*2.5</f>
        <v>36</v>
      </c>
      <c r="BD21" s="629"/>
      <c r="BE21" s="626"/>
      <c r="BF21" s="626"/>
      <c r="BG21" s="626"/>
      <c r="BH21" s="626"/>
      <c r="BI21" s="626"/>
      <c r="BJ21" s="630">
        <f aca="true" t="shared" si="3" ref="BJ21:BJ26">BC21+BI21</f>
        <v>36</v>
      </c>
      <c r="BK21" s="626"/>
      <c r="BL21" s="626"/>
      <c r="BM21" s="626"/>
      <c r="BN21" s="944">
        <f>20%*448/2</f>
        <v>44.800000000000004</v>
      </c>
      <c r="BO21" s="632"/>
      <c r="BP21" s="948"/>
      <c r="BQ21" s="693">
        <f>1*0.5</f>
        <v>0.5</v>
      </c>
      <c r="BR21" s="693">
        <f>8*0.3</f>
        <v>2.4</v>
      </c>
      <c r="BS21" s="693">
        <f aca="true" t="shared" si="4" ref="BS21:BS26">0.2*AV21</f>
        <v>2.2</v>
      </c>
      <c r="BT21" s="626"/>
      <c r="BU21" s="626"/>
      <c r="BV21" s="944"/>
      <c r="BW21" s="944"/>
      <c r="BX21" s="950">
        <f>SUM(BN21:BW30)</f>
        <v>179.7</v>
      </c>
      <c r="BY21" s="626"/>
      <c r="BZ21" s="626"/>
      <c r="CA21" s="626"/>
      <c r="CB21" s="626"/>
      <c r="CC21" s="626"/>
      <c r="CD21" s="950">
        <f>SUM(BJ21:BJ26)+BX21</f>
        <v>511.5</v>
      </c>
      <c r="CE21" s="953">
        <f>14*40/2</f>
        <v>280</v>
      </c>
      <c r="CF21" s="950">
        <f>CD21-CE21</f>
        <v>231.5</v>
      </c>
      <c r="CG21" s="956"/>
      <c r="CI21" s="310"/>
      <c r="CJ21" s="622">
        <f aca="true" t="shared" si="5" ref="CJ21:CJ26">SUM(BR21:BS21)</f>
        <v>4.6</v>
      </c>
      <c r="CK21" s="310"/>
      <c r="CL21" s="117" t="s">
        <v>461</v>
      </c>
    </row>
    <row r="22" spans="1:90" s="306" customFormat="1" ht="15" customHeight="1" thickBot="1">
      <c r="A22" s="1047"/>
      <c r="B22" s="940"/>
      <c r="C22" s="638" t="s">
        <v>214</v>
      </c>
      <c r="D22" s="631" t="s">
        <v>275</v>
      </c>
      <c r="E22" s="627"/>
      <c r="F22" s="627"/>
      <c r="G22" s="627"/>
      <c r="H22" s="627">
        <v>4</v>
      </c>
      <c r="I22" s="627">
        <v>4</v>
      </c>
      <c r="J22" s="627">
        <v>4</v>
      </c>
      <c r="K22" s="627">
        <v>4</v>
      </c>
      <c r="L22" s="627">
        <v>4</v>
      </c>
      <c r="M22" s="627">
        <v>4</v>
      </c>
      <c r="N22" s="627">
        <v>4</v>
      </c>
      <c r="O22" s="627">
        <v>4</v>
      </c>
      <c r="P22" s="627">
        <v>4</v>
      </c>
      <c r="Q22" s="627">
        <v>4</v>
      </c>
      <c r="R22" s="627">
        <v>4</v>
      </c>
      <c r="S22" s="627">
        <v>4</v>
      </c>
      <c r="T22" s="627">
        <v>4</v>
      </c>
      <c r="U22" s="627">
        <v>8</v>
      </c>
      <c r="V22" s="627">
        <v>8</v>
      </c>
      <c r="W22" s="627">
        <v>7</v>
      </c>
      <c r="X22" s="635"/>
      <c r="Y22" s="631"/>
      <c r="Z22" s="631"/>
      <c r="AA22" s="631"/>
      <c r="AB22" s="631"/>
      <c r="AC22" s="631"/>
      <c r="AD22" s="631"/>
      <c r="AE22" s="631"/>
      <c r="AF22" s="631"/>
      <c r="AG22" s="631"/>
      <c r="AH22" s="631"/>
      <c r="AI22" s="631"/>
      <c r="AJ22" s="631"/>
      <c r="AK22" s="631"/>
      <c r="AL22" s="631"/>
      <c r="AM22" s="631"/>
      <c r="AN22" s="631"/>
      <c r="AO22" s="631"/>
      <c r="AP22" s="631"/>
      <c r="AQ22" s="631"/>
      <c r="AR22" s="631"/>
      <c r="AS22" s="631"/>
      <c r="AT22" s="631"/>
      <c r="AU22" s="943"/>
      <c r="AV22" s="631">
        <f>VLOOKUP(D22,'DANH SACH H'!$A$2:$B$10,2,0)</f>
        <v>30</v>
      </c>
      <c r="AW22" s="631" t="e">
        <f>VLOOKUP(D22,'[1]DANH SACH H'!$A$1:$C$11,3,0)</f>
        <v>#N/A</v>
      </c>
      <c r="AX22" s="631">
        <v>57</v>
      </c>
      <c r="AY22" s="631">
        <v>18</v>
      </c>
      <c r="AZ22" s="631"/>
      <c r="BA22" s="631">
        <f t="shared" si="1"/>
        <v>1</v>
      </c>
      <c r="BB22" s="858">
        <f t="shared" si="0"/>
        <v>1</v>
      </c>
      <c r="BC22" s="631">
        <f t="shared" si="2"/>
        <v>75</v>
      </c>
      <c r="BD22" s="631"/>
      <c r="BE22" s="631"/>
      <c r="BF22" s="631"/>
      <c r="BG22" s="631"/>
      <c r="BH22" s="631"/>
      <c r="BI22" s="631"/>
      <c r="BJ22" s="630">
        <f t="shared" si="3"/>
        <v>75</v>
      </c>
      <c r="BK22" s="631"/>
      <c r="BL22" s="631"/>
      <c r="BM22" s="626"/>
      <c r="BN22" s="945"/>
      <c r="BO22" s="636"/>
      <c r="BP22" s="948"/>
      <c r="BQ22" s="637">
        <f>1*1</f>
        <v>1</v>
      </c>
      <c r="BR22" s="637">
        <f>2*0.3</f>
        <v>0.6</v>
      </c>
      <c r="BS22" s="633">
        <f t="shared" si="4"/>
        <v>6</v>
      </c>
      <c r="BT22" s="631"/>
      <c r="BU22" s="631"/>
      <c r="BV22" s="945"/>
      <c r="BW22" s="945"/>
      <c r="BX22" s="945"/>
      <c r="BY22" s="631"/>
      <c r="BZ22" s="631"/>
      <c r="CA22" s="631"/>
      <c r="CB22" s="631"/>
      <c r="CC22" s="631"/>
      <c r="CD22" s="951"/>
      <c r="CE22" s="954"/>
      <c r="CF22" s="951"/>
      <c r="CG22" s="957"/>
      <c r="CI22" s="310"/>
      <c r="CJ22" s="622">
        <f t="shared" si="5"/>
        <v>6.6</v>
      </c>
      <c r="CK22" s="310"/>
      <c r="CL22" s="117" t="s">
        <v>461</v>
      </c>
    </row>
    <row r="23" spans="1:90" s="306" customFormat="1" ht="21" customHeight="1" thickBot="1">
      <c r="A23" s="1047"/>
      <c r="B23" s="940"/>
      <c r="C23" s="638" t="s">
        <v>215</v>
      </c>
      <c r="D23" s="631" t="s">
        <v>275</v>
      </c>
      <c r="E23" s="627">
        <v>4</v>
      </c>
      <c r="F23" s="627">
        <v>4</v>
      </c>
      <c r="G23" s="627">
        <v>4</v>
      </c>
      <c r="H23" s="627">
        <v>4</v>
      </c>
      <c r="I23" s="627">
        <v>4</v>
      </c>
      <c r="J23" s="627">
        <v>4</v>
      </c>
      <c r="K23" s="627">
        <v>4</v>
      </c>
      <c r="L23" s="627">
        <v>4</v>
      </c>
      <c r="M23" s="627">
        <v>4</v>
      </c>
      <c r="N23" s="627">
        <v>4</v>
      </c>
      <c r="O23" s="627">
        <v>4</v>
      </c>
      <c r="P23" s="627">
        <v>4</v>
      </c>
      <c r="Q23" s="627">
        <v>4</v>
      </c>
      <c r="R23" s="627">
        <v>4</v>
      </c>
      <c r="S23" s="627">
        <v>4</v>
      </c>
      <c r="T23" s="627">
        <v>4</v>
      </c>
      <c r="U23" s="627">
        <v>4</v>
      </c>
      <c r="V23" s="627">
        <v>4</v>
      </c>
      <c r="W23" s="627">
        <v>3</v>
      </c>
      <c r="X23" s="635"/>
      <c r="Y23" s="631"/>
      <c r="Z23" s="631"/>
      <c r="AA23" s="631"/>
      <c r="AB23" s="631"/>
      <c r="AC23" s="631"/>
      <c r="AD23" s="631"/>
      <c r="AE23" s="631"/>
      <c r="AF23" s="631"/>
      <c r="AG23" s="631"/>
      <c r="AH23" s="631"/>
      <c r="AI23" s="631"/>
      <c r="AJ23" s="631"/>
      <c r="AK23" s="631"/>
      <c r="AL23" s="631"/>
      <c r="AM23" s="631"/>
      <c r="AN23" s="631"/>
      <c r="AO23" s="631"/>
      <c r="AP23" s="631"/>
      <c r="AQ23" s="631"/>
      <c r="AR23" s="631"/>
      <c r="AS23" s="631"/>
      <c r="AT23" s="631"/>
      <c r="AU23" s="943"/>
      <c r="AV23" s="631">
        <f>VLOOKUP(D23,'DANH SACH H'!$A$2:$B$10,2,0)</f>
        <v>30</v>
      </c>
      <c r="AW23" s="631"/>
      <c r="AX23" s="631">
        <v>39</v>
      </c>
      <c r="AY23" s="631">
        <v>6</v>
      </c>
      <c r="AZ23" s="631"/>
      <c r="BA23" s="631">
        <f t="shared" si="1"/>
        <v>1</v>
      </c>
      <c r="BB23" s="858">
        <f t="shared" si="0"/>
        <v>1</v>
      </c>
      <c r="BC23" s="631">
        <f t="shared" si="2"/>
        <v>45</v>
      </c>
      <c r="BD23" s="631"/>
      <c r="BE23" s="631"/>
      <c r="BF23" s="631"/>
      <c r="BG23" s="631"/>
      <c r="BH23" s="631"/>
      <c r="BI23" s="631"/>
      <c r="BJ23" s="630">
        <f t="shared" si="3"/>
        <v>45</v>
      </c>
      <c r="BK23" s="631"/>
      <c r="BL23" s="631"/>
      <c r="BM23" s="626"/>
      <c r="BN23" s="945"/>
      <c r="BO23" s="636"/>
      <c r="BP23" s="948"/>
      <c r="BQ23" s="637">
        <f>1*1</f>
        <v>1</v>
      </c>
      <c r="BR23" s="637">
        <f>2*0.3</f>
        <v>0.6</v>
      </c>
      <c r="BS23" s="637">
        <f t="shared" si="4"/>
        <v>6</v>
      </c>
      <c r="BT23" s="631"/>
      <c r="BU23" s="631"/>
      <c r="BV23" s="945"/>
      <c r="BW23" s="945"/>
      <c r="BX23" s="945"/>
      <c r="BY23" s="631"/>
      <c r="BZ23" s="631"/>
      <c r="CA23" s="631"/>
      <c r="CB23" s="631"/>
      <c r="CC23" s="631"/>
      <c r="CD23" s="951"/>
      <c r="CE23" s="954"/>
      <c r="CF23" s="951"/>
      <c r="CG23" s="957"/>
      <c r="CI23" s="310"/>
      <c r="CJ23" s="622">
        <f t="shared" si="5"/>
        <v>6.6</v>
      </c>
      <c r="CK23" s="310"/>
      <c r="CL23" s="117" t="s">
        <v>461</v>
      </c>
    </row>
    <row r="24" spans="1:105" s="641" customFormat="1" ht="18.75" customHeight="1" thickBot="1">
      <c r="A24" s="1047"/>
      <c r="B24" s="940"/>
      <c r="C24" s="638" t="s">
        <v>214</v>
      </c>
      <c r="D24" s="631" t="s">
        <v>361</v>
      </c>
      <c r="E24" s="627"/>
      <c r="F24" s="627"/>
      <c r="G24" s="627"/>
      <c r="H24" s="627">
        <v>3</v>
      </c>
      <c r="I24" s="627">
        <v>3</v>
      </c>
      <c r="J24" s="627">
        <v>3</v>
      </c>
      <c r="K24" s="627">
        <v>3</v>
      </c>
      <c r="L24" s="627">
        <v>3</v>
      </c>
      <c r="M24" s="627">
        <v>3</v>
      </c>
      <c r="N24" s="627">
        <v>3</v>
      </c>
      <c r="O24" s="627">
        <v>3</v>
      </c>
      <c r="P24" s="627">
        <v>3</v>
      </c>
      <c r="Q24" s="627">
        <v>3</v>
      </c>
      <c r="R24" s="627">
        <v>3</v>
      </c>
      <c r="S24" s="627">
        <v>3</v>
      </c>
      <c r="T24" s="627">
        <v>3</v>
      </c>
      <c r="U24" s="627">
        <v>3</v>
      </c>
      <c r="V24" s="627">
        <v>3</v>
      </c>
      <c r="W24" s="627"/>
      <c r="X24" s="640"/>
      <c r="Y24" s="631"/>
      <c r="Z24" s="631"/>
      <c r="AA24" s="631"/>
      <c r="AB24" s="631"/>
      <c r="AC24" s="631"/>
      <c r="AD24" s="631"/>
      <c r="AE24" s="631"/>
      <c r="AF24" s="631"/>
      <c r="AG24" s="631"/>
      <c r="AH24" s="631"/>
      <c r="AI24" s="631"/>
      <c r="AJ24" s="631"/>
      <c r="AK24" s="631"/>
      <c r="AL24" s="631"/>
      <c r="AM24" s="631"/>
      <c r="AN24" s="631"/>
      <c r="AO24" s="631"/>
      <c r="AP24" s="631"/>
      <c r="AQ24" s="631"/>
      <c r="AR24" s="631"/>
      <c r="AS24" s="631"/>
      <c r="AT24" s="631"/>
      <c r="AU24" s="943"/>
      <c r="AV24" s="631">
        <f>VLOOKUP(D24,'DANH SACH H'!$A$2:$B$10,2,0)</f>
        <v>15</v>
      </c>
      <c r="AW24" s="631" t="e">
        <f>VLOOKUP(D24,'[1]DANH SACH H'!$A$1:$C$11,3,0)</f>
        <v>#N/A</v>
      </c>
      <c r="AX24" s="631">
        <v>57</v>
      </c>
      <c r="AY24" s="631">
        <v>18</v>
      </c>
      <c r="AZ24" s="631"/>
      <c r="BA24" s="631">
        <f t="shared" si="1"/>
        <v>0.8</v>
      </c>
      <c r="BB24" s="858">
        <f t="shared" si="0"/>
        <v>1</v>
      </c>
      <c r="BC24" s="631">
        <f t="shared" si="2"/>
        <v>63.6</v>
      </c>
      <c r="BD24" s="631"/>
      <c r="BE24" s="631"/>
      <c r="BF24" s="631"/>
      <c r="BG24" s="631"/>
      <c r="BH24" s="631"/>
      <c r="BI24" s="631"/>
      <c r="BJ24" s="630">
        <f t="shared" si="3"/>
        <v>63.6</v>
      </c>
      <c r="BK24" s="631"/>
      <c r="BL24" s="631"/>
      <c r="BM24" s="626"/>
      <c r="BN24" s="945"/>
      <c r="BO24" s="636"/>
      <c r="BP24" s="948"/>
      <c r="BQ24" s="637">
        <f>1*1</f>
        <v>1</v>
      </c>
      <c r="BR24" s="637">
        <f>2*0.3</f>
        <v>0.6</v>
      </c>
      <c r="BS24" s="637">
        <f t="shared" si="4"/>
        <v>3</v>
      </c>
      <c r="BT24" s="631"/>
      <c r="BU24" s="631"/>
      <c r="BV24" s="945"/>
      <c r="BW24" s="945"/>
      <c r="BX24" s="945"/>
      <c r="BY24" s="631"/>
      <c r="BZ24" s="631"/>
      <c r="CA24" s="631"/>
      <c r="CB24" s="631"/>
      <c r="CC24" s="631"/>
      <c r="CD24" s="951"/>
      <c r="CE24" s="954"/>
      <c r="CF24" s="951"/>
      <c r="CG24" s="957"/>
      <c r="CH24" s="306"/>
      <c r="CI24" s="310"/>
      <c r="CJ24" s="622">
        <f t="shared" si="5"/>
        <v>3.6</v>
      </c>
      <c r="CK24" s="310"/>
      <c r="CL24" s="117" t="s">
        <v>462</v>
      </c>
      <c r="CM24" s="306"/>
      <c r="CN24" s="306"/>
      <c r="CO24" s="306"/>
      <c r="CP24" s="306"/>
      <c r="CQ24" s="306"/>
      <c r="CR24" s="306"/>
      <c r="CS24" s="306"/>
      <c r="CT24" s="306"/>
      <c r="CU24" s="306"/>
      <c r="CV24" s="306"/>
      <c r="CW24" s="306"/>
      <c r="CX24" s="306"/>
      <c r="CY24" s="306"/>
      <c r="CZ24" s="306"/>
      <c r="DA24" s="306"/>
    </row>
    <row r="25" spans="1:105" s="641" customFormat="1" ht="24" customHeight="1" thickBot="1">
      <c r="A25" s="1047"/>
      <c r="B25" s="940"/>
      <c r="C25" s="638" t="s">
        <v>215</v>
      </c>
      <c r="D25" s="631" t="s">
        <v>361</v>
      </c>
      <c r="E25" s="643">
        <v>4</v>
      </c>
      <c r="F25" s="643">
        <v>4</v>
      </c>
      <c r="G25" s="643">
        <v>4</v>
      </c>
      <c r="H25" s="643">
        <v>4</v>
      </c>
      <c r="I25" s="643">
        <v>4</v>
      </c>
      <c r="J25" s="643">
        <v>4</v>
      </c>
      <c r="K25" s="643">
        <v>4</v>
      </c>
      <c r="L25" s="643">
        <v>4</v>
      </c>
      <c r="M25" s="643">
        <v>4</v>
      </c>
      <c r="N25" s="643">
        <v>4</v>
      </c>
      <c r="O25" s="643">
        <v>4</v>
      </c>
      <c r="P25" s="643">
        <v>1</v>
      </c>
      <c r="Q25" s="643"/>
      <c r="R25" s="643"/>
      <c r="S25" s="643"/>
      <c r="T25" s="643"/>
      <c r="U25" s="643"/>
      <c r="V25" s="643"/>
      <c r="W25" s="643"/>
      <c r="X25" s="644"/>
      <c r="Y25" s="631"/>
      <c r="Z25" s="631"/>
      <c r="AA25" s="631"/>
      <c r="AB25" s="631"/>
      <c r="AC25" s="631"/>
      <c r="AD25" s="631"/>
      <c r="AE25" s="631"/>
      <c r="AF25" s="631"/>
      <c r="AG25" s="631"/>
      <c r="AH25" s="631"/>
      <c r="AI25" s="631"/>
      <c r="AJ25" s="631"/>
      <c r="AK25" s="631"/>
      <c r="AL25" s="631"/>
      <c r="AM25" s="631"/>
      <c r="AN25" s="631"/>
      <c r="AO25" s="631"/>
      <c r="AP25" s="631"/>
      <c r="AQ25" s="631"/>
      <c r="AR25" s="631"/>
      <c r="AS25" s="631"/>
      <c r="AT25" s="631"/>
      <c r="AU25" s="943"/>
      <c r="AV25" s="631">
        <f>VLOOKUP(D25,'DANH SACH H'!$A$2:$B$10,2,0)</f>
        <v>15</v>
      </c>
      <c r="AW25" s="631" t="e">
        <f>VLOOKUP(D25,'[1]DANH SACH H'!$A$1:$C$11,3,0)</f>
        <v>#N/A</v>
      </c>
      <c r="AX25" s="631">
        <v>39</v>
      </c>
      <c r="AY25" s="631">
        <v>6</v>
      </c>
      <c r="AZ25" s="631"/>
      <c r="BA25" s="631">
        <f t="shared" si="1"/>
        <v>0.8</v>
      </c>
      <c r="BB25" s="858">
        <f t="shared" si="0"/>
        <v>1</v>
      </c>
      <c r="BC25" s="631">
        <f t="shared" si="2"/>
        <v>37.2</v>
      </c>
      <c r="BD25" s="631"/>
      <c r="BE25" s="631"/>
      <c r="BF25" s="631"/>
      <c r="BG25" s="631"/>
      <c r="BH25" s="631"/>
      <c r="BI25" s="631"/>
      <c r="BJ25" s="630">
        <f t="shared" si="3"/>
        <v>37.2</v>
      </c>
      <c r="BK25" s="631"/>
      <c r="BL25" s="631"/>
      <c r="BM25" s="626"/>
      <c r="BN25" s="945"/>
      <c r="BO25" s="636"/>
      <c r="BP25" s="948"/>
      <c r="BQ25" s="637">
        <f>1*1</f>
        <v>1</v>
      </c>
      <c r="BR25" s="637">
        <f>2*0.3</f>
        <v>0.6</v>
      </c>
      <c r="BS25" s="637">
        <f t="shared" si="4"/>
        <v>3</v>
      </c>
      <c r="BT25" s="631"/>
      <c r="BU25" s="631"/>
      <c r="BV25" s="945"/>
      <c r="BW25" s="945"/>
      <c r="BX25" s="945"/>
      <c r="BY25" s="631"/>
      <c r="BZ25" s="631"/>
      <c r="CA25" s="631"/>
      <c r="CB25" s="631"/>
      <c r="CC25" s="631"/>
      <c r="CD25" s="951"/>
      <c r="CE25" s="954"/>
      <c r="CF25" s="951"/>
      <c r="CG25" s="957"/>
      <c r="CH25" s="306"/>
      <c r="CI25" s="310"/>
      <c r="CJ25" s="622">
        <f t="shared" si="5"/>
        <v>3.6</v>
      </c>
      <c r="CK25" s="310"/>
      <c r="CL25" s="117" t="s">
        <v>462</v>
      </c>
      <c r="CM25" s="306"/>
      <c r="CN25" s="306"/>
      <c r="CO25" s="306"/>
      <c r="CP25" s="306"/>
      <c r="CQ25" s="306"/>
      <c r="CR25" s="306"/>
      <c r="CS25" s="306"/>
      <c r="CT25" s="306"/>
      <c r="CU25" s="306"/>
      <c r="CV25" s="306"/>
      <c r="CW25" s="306"/>
      <c r="CX25" s="306"/>
      <c r="CY25" s="306"/>
      <c r="CZ25" s="306"/>
      <c r="DA25" s="306"/>
    </row>
    <row r="26" spans="1:105" s="641" customFormat="1" ht="15.75" customHeight="1" thickBot="1">
      <c r="A26" s="1047"/>
      <c r="B26" s="940"/>
      <c r="C26" s="638" t="s">
        <v>260</v>
      </c>
      <c r="D26" s="631" t="s">
        <v>149</v>
      </c>
      <c r="E26" s="643"/>
      <c r="F26" s="643"/>
      <c r="G26" s="643"/>
      <c r="H26" s="643"/>
      <c r="I26" s="643"/>
      <c r="J26" s="643"/>
      <c r="K26" s="643"/>
      <c r="L26" s="643"/>
      <c r="M26" s="643"/>
      <c r="N26" s="643"/>
      <c r="O26" s="643"/>
      <c r="P26" s="643"/>
      <c r="Q26" s="643">
        <v>4</v>
      </c>
      <c r="R26" s="643">
        <v>4</v>
      </c>
      <c r="S26" s="643">
        <v>4</v>
      </c>
      <c r="T26" s="643">
        <v>4</v>
      </c>
      <c r="U26" s="643">
        <v>4</v>
      </c>
      <c r="V26" s="643">
        <v>4</v>
      </c>
      <c r="W26" s="643">
        <v>4</v>
      </c>
      <c r="X26" s="646">
        <v>2</v>
      </c>
      <c r="Y26" s="643"/>
      <c r="Z26" s="643"/>
      <c r="AA26" s="643"/>
      <c r="AB26" s="643"/>
      <c r="AC26" s="643"/>
      <c r="AD26" s="643"/>
      <c r="AE26" s="643"/>
      <c r="AF26" s="643"/>
      <c r="AG26" s="643"/>
      <c r="AH26" s="643"/>
      <c r="AI26" s="643"/>
      <c r="AJ26" s="643"/>
      <c r="AK26" s="643"/>
      <c r="AL26" s="643"/>
      <c r="AM26" s="643"/>
      <c r="AN26" s="643"/>
      <c r="AO26" s="643"/>
      <c r="AP26" s="643"/>
      <c r="AQ26" s="643"/>
      <c r="AR26" s="643"/>
      <c r="AS26" s="643"/>
      <c r="AT26" s="643"/>
      <c r="AU26" s="943"/>
      <c r="AV26" s="631">
        <f>VLOOKUP(D26,'DANH SACH H'!$A$2:$B$10,2,0)</f>
        <v>30</v>
      </c>
      <c r="AW26" s="631">
        <f>VLOOKUP(D26,'[1]DANH SACH H'!$A$1:$C$11,3,0)</f>
        <v>30</v>
      </c>
      <c r="AX26" s="631">
        <v>66</v>
      </c>
      <c r="AY26" s="631">
        <v>9</v>
      </c>
      <c r="AZ26" s="631"/>
      <c r="BA26" s="631">
        <f t="shared" si="1"/>
        <v>1</v>
      </c>
      <c r="BB26" s="858">
        <f t="shared" si="0"/>
        <v>1</v>
      </c>
      <c r="BC26" s="631">
        <f t="shared" si="2"/>
        <v>75</v>
      </c>
      <c r="BD26" s="631"/>
      <c r="BE26" s="631"/>
      <c r="BF26" s="631"/>
      <c r="BG26" s="631"/>
      <c r="BH26" s="631"/>
      <c r="BI26" s="631"/>
      <c r="BJ26" s="630">
        <f t="shared" si="3"/>
        <v>75</v>
      </c>
      <c r="BK26" s="631"/>
      <c r="BL26" s="631"/>
      <c r="BM26" s="626"/>
      <c r="BN26" s="945"/>
      <c r="BO26" s="636"/>
      <c r="BP26" s="948"/>
      <c r="BQ26" s="637">
        <f>1*1</f>
        <v>1</v>
      </c>
      <c r="BR26" s="637">
        <f>2*0.3</f>
        <v>0.6</v>
      </c>
      <c r="BS26" s="637">
        <f t="shared" si="4"/>
        <v>6</v>
      </c>
      <c r="BT26" s="631"/>
      <c r="BU26" s="631"/>
      <c r="BV26" s="945"/>
      <c r="BW26" s="945"/>
      <c r="BX26" s="945"/>
      <c r="BY26" s="631"/>
      <c r="BZ26" s="631"/>
      <c r="CA26" s="631"/>
      <c r="CB26" s="631"/>
      <c r="CC26" s="631"/>
      <c r="CD26" s="951"/>
      <c r="CE26" s="954"/>
      <c r="CF26" s="951"/>
      <c r="CG26" s="957"/>
      <c r="CH26" s="306"/>
      <c r="CI26" s="310"/>
      <c r="CJ26" s="622">
        <f t="shared" si="5"/>
        <v>6.6</v>
      </c>
      <c r="CK26" s="310"/>
      <c r="CL26" s="117" t="s">
        <v>466</v>
      </c>
      <c r="CM26" s="306"/>
      <c r="CN26" s="306"/>
      <c r="CO26" s="306"/>
      <c r="CP26" s="306"/>
      <c r="CQ26" s="306"/>
      <c r="CR26" s="306"/>
      <c r="CS26" s="306"/>
      <c r="CT26" s="306"/>
      <c r="CU26" s="306"/>
      <c r="CV26" s="306"/>
      <c r="CW26" s="306"/>
      <c r="CX26" s="306"/>
      <c r="CY26" s="306"/>
      <c r="CZ26" s="306"/>
      <c r="DA26" s="306"/>
    </row>
    <row r="27" spans="1:90" s="306" customFormat="1" ht="15.75" customHeight="1" thickBot="1">
      <c r="A27" s="1047"/>
      <c r="B27" s="940"/>
      <c r="C27" s="651" t="s">
        <v>143</v>
      </c>
      <c r="D27" s="626"/>
      <c r="E27" s="652"/>
      <c r="F27" s="652"/>
      <c r="G27" s="652"/>
      <c r="H27" s="652"/>
      <c r="I27" s="652"/>
      <c r="J27" s="652"/>
      <c r="K27" s="652"/>
      <c r="L27" s="652"/>
      <c r="M27" s="652"/>
      <c r="N27" s="652"/>
      <c r="O27" s="652"/>
      <c r="P27" s="652"/>
      <c r="Q27" s="652"/>
      <c r="R27" s="652"/>
      <c r="S27" s="652"/>
      <c r="T27" s="652"/>
      <c r="U27" s="652"/>
      <c r="V27" s="652"/>
      <c r="W27" s="649"/>
      <c r="X27" s="649"/>
      <c r="Y27" s="626"/>
      <c r="Z27" s="653"/>
      <c r="AA27" s="653"/>
      <c r="AB27" s="626"/>
      <c r="AC27" s="626"/>
      <c r="AD27" s="626"/>
      <c r="AE27" s="626"/>
      <c r="AF27" s="626"/>
      <c r="AG27" s="626"/>
      <c r="AH27" s="626"/>
      <c r="AI27" s="626"/>
      <c r="AJ27" s="626"/>
      <c r="AK27" s="626"/>
      <c r="AL27" s="626"/>
      <c r="AM27" s="626"/>
      <c r="AN27" s="626"/>
      <c r="AO27" s="626"/>
      <c r="AP27" s="626"/>
      <c r="AQ27" s="626"/>
      <c r="AR27" s="626"/>
      <c r="AS27" s="626"/>
      <c r="AT27" s="626"/>
      <c r="AU27" s="631"/>
      <c r="AV27" s="631"/>
      <c r="AW27" s="631"/>
      <c r="AX27" s="631"/>
      <c r="AY27" s="631"/>
      <c r="AZ27" s="631"/>
      <c r="BA27" s="631"/>
      <c r="BB27" s="858"/>
      <c r="BC27" s="631"/>
      <c r="BD27" s="631"/>
      <c r="BE27" s="631"/>
      <c r="BF27" s="631"/>
      <c r="BG27" s="631"/>
      <c r="BH27" s="631"/>
      <c r="BI27" s="631"/>
      <c r="BJ27" s="631"/>
      <c r="BK27" s="637"/>
      <c r="BL27" s="637"/>
      <c r="BM27" s="631"/>
      <c r="BN27" s="945"/>
      <c r="BO27" s="636"/>
      <c r="BP27" s="948"/>
      <c r="BQ27" s="637"/>
      <c r="BR27" s="637">
        <f>SUM(CJ35:CJ38)</f>
        <v>30.6</v>
      </c>
      <c r="BS27" s="637"/>
      <c r="BT27" s="631"/>
      <c r="BU27" s="631"/>
      <c r="BV27" s="945"/>
      <c r="BW27" s="945"/>
      <c r="BX27" s="945"/>
      <c r="BY27" s="631"/>
      <c r="BZ27" s="631"/>
      <c r="CA27" s="631"/>
      <c r="CB27" s="631"/>
      <c r="CC27" s="631"/>
      <c r="CD27" s="951"/>
      <c r="CE27" s="954"/>
      <c r="CF27" s="951"/>
      <c r="CG27" s="957"/>
      <c r="CI27" s="310"/>
      <c r="CJ27" s="310"/>
      <c r="CK27" s="310"/>
      <c r="CL27" s="310"/>
    </row>
    <row r="28" spans="1:90" s="306" customFormat="1" ht="15.75" customHeight="1" thickBot="1">
      <c r="A28" s="1047"/>
      <c r="B28" s="940"/>
      <c r="C28" s="654" t="s">
        <v>128</v>
      </c>
      <c r="D28" s="626" t="s">
        <v>241</v>
      </c>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1"/>
      <c r="AL28" s="631"/>
      <c r="AM28" s="631"/>
      <c r="AN28" s="631"/>
      <c r="AO28" s="631"/>
      <c r="AP28" s="631"/>
      <c r="AQ28" s="631"/>
      <c r="AR28" s="631"/>
      <c r="AS28" s="631"/>
      <c r="AT28" s="631"/>
      <c r="AU28" s="631"/>
      <c r="AV28" s="631">
        <f>VLOOKUP(D28,'DANH SACH H'!$A$2:$B$10,2,0)</f>
        <v>11</v>
      </c>
      <c r="AW28" s="631">
        <f>VLOOKUP(D28,'[1]DANH SACH H'!$A$1:$C$11,3,0)</f>
        <v>10</v>
      </c>
      <c r="AX28" s="631"/>
      <c r="AY28" s="631"/>
      <c r="AZ28" s="631"/>
      <c r="BA28" s="631"/>
      <c r="BB28" s="858"/>
      <c r="BC28" s="631"/>
      <c r="BD28" s="631"/>
      <c r="BE28" s="631"/>
      <c r="BF28" s="631"/>
      <c r="BG28" s="631"/>
      <c r="BH28" s="631"/>
      <c r="BI28" s="631"/>
      <c r="BJ28" s="631"/>
      <c r="BK28" s="637"/>
      <c r="BL28" s="637"/>
      <c r="BM28" s="631"/>
      <c r="BN28" s="945"/>
      <c r="BO28" s="648">
        <f>448*15%/2</f>
        <v>33.6</v>
      </c>
      <c r="BP28" s="948"/>
      <c r="BQ28" s="637"/>
      <c r="BR28" s="637"/>
      <c r="BS28" s="637"/>
      <c r="BT28" s="631"/>
      <c r="BU28" s="631"/>
      <c r="BV28" s="945"/>
      <c r="BW28" s="945"/>
      <c r="BX28" s="945"/>
      <c r="BY28" s="631"/>
      <c r="BZ28" s="631"/>
      <c r="CA28" s="631"/>
      <c r="CB28" s="631"/>
      <c r="CC28" s="631"/>
      <c r="CD28" s="951"/>
      <c r="CE28" s="954"/>
      <c r="CF28" s="951"/>
      <c r="CG28" s="957"/>
      <c r="CI28" s="310"/>
      <c r="CJ28" s="310"/>
      <c r="CK28" s="310"/>
      <c r="CL28" s="310"/>
    </row>
    <row r="29" spans="1:94" s="306" customFormat="1" ht="15.75" customHeight="1" thickBot="1">
      <c r="A29" s="1047"/>
      <c r="B29" s="940"/>
      <c r="C29" s="654" t="s">
        <v>128</v>
      </c>
      <c r="D29" s="631" t="s">
        <v>253</v>
      </c>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1"/>
      <c r="AI29" s="631"/>
      <c r="AJ29" s="631"/>
      <c r="AK29" s="631"/>
      <c r="AL29" s="631"/>
      <c r="AM29" s="631"/>
      <c r="AN29" s="631"/>
      <c r="AO29" s="631"/>
      <c r="AP29" s="631"/>
      <c r="AQ29" s="631"/>
      <c r="AR29" s="631"/>
      <c r="AS29" s="631"/>
      <c r="AT29" s="631"/>
      <c r="AU29" s="631"/>
      <c r="AV29" s="626">
        <f>VLOOKUP(D29,'DANH SACH H'!$A$2:$B$10,2,0)</f>
        <v>15</v>
      </c>
      <c r="AW29" s="626" t="e">
        <f>VLOOKUP(D29,'[1]DANH SACH H'!$A$1:$C$11,3,0)</f>
        <v>#N/A</v>
      </c>
      <c r="AX29" s="626"/>
      <c r="AY29" s="626"/>
      <c r="AZ29" s="626"/>
      <c r="BA29" s="626"/>
      <c r="BB29" s="858"/>
      <c r="BC29" s="626"/>
      <c r="BD29" s="626"/>
      <c r="BE29" s="631"/>
      <c r="BF29" s="631"/>
      <c r="BG29" s="631"/>
      <c r="BH29" s="631"/>
      <c r="BI29" s="631"/>
      <c r="BJ29" s="631"/>
      <c r="BK29" s="637"/>
      <c r="BL29" s="637"/>
      <c r="BM29" s="631"/>
      <c r="BN29" s="945"/>
      <c r="BO29" s="648">
        <f>448*15%/2</f>
        <v>33.6</v>
      </c>
      <c r="BP29" s="948"/>
      <c r="BQ29" s="637"/>
      <c r="BR29" s="637"/>
      <c r="BS29" s="637"/>
      <c r="BT29" s="631"/>
      <c r="BU29" s="631"/>
      <c r="BV29" s="945"/>
      <c r="BW29" s="945"/>
      <c r="BX29" s="945"/>
      <c r="BY29" s="631"/>
      <c r="BZ29" s="631"/>
      <c r="CA29" s="631"/>
      <c r="CB29" s="631"/>
      <c r="CC29" s="631"/>
      <c r="CD29" s="951"/>
      <c r="CE29" s="954"/>
      <c r="CF29" s="951"/>
      <c r="CG29" s="957"/>
      <c r="CI29" s="310"/>
      <c r="CJ29" s="310"/>
      <c r="CK29" s="310"/>
      <c r="CL29" s="310"/>
      <c r="CP29" s="310"/>
    </row>
    <row r="30" spans="1:90" s="306" customFormat="1" ht="2.25" customHeight="1" thickBot="1">
      <c r="A30" s="1048"/>
      <c r="B30" s="941"/>
      <c r="C30" s="655"/>
      <c r="D30" s="656"/>
      <c r="E30" s="657"/>
      <c r="F30" s="657"/>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7"/>
      <c r="AL30" s="657"/>
      <c r="AM30" s="657"/>
      <c r="AN30" s="657"/>
      <c r="AO30" s="657"/>
      <c r="AP30" s="657"/>
      <c r="AQ30" s="657"/>
      <c r="AR30" s="657"/>
      <c r="AS30" s="657"/>
      <c r="AT30" s="657"/>
      <c r="AU30" s="657"/>
      <c r="AV30" s="629" t="e">
        <f>VLOOKUP(D30,'DANH SACH H'!$A$2:$B$10,2,0)</f>
        <v>#N/A</v>
      </c>
      <c r="AW30" s="629"/>
      <c r="AX30" s="657"/>
      <c r="AY30" s="657"/>
      <c r="AZ30" s="658"/>
      <c r="BA30" s="658"/>
      <c r="BB30" s="858"/>
      <c r="BC30" s="658"/>
      <c r="BD30" s="657"/>
      <c r="BE30" s="657"/>
      <c r="BF30" s="657"/>
      <c r="BG30" s="657"/>
      <c r="BH30" s="657"/>
      <c r="BI30" s="657"/>
      <c r="BJ30" s="657"/>
      <c r="BK30" s="659"/>
      <c r="BL30" s="659"/>
      <c r="BM30" s="657"/>
      <c r="BN30" s="946"/>
      <c r="BO30" s="660"/>
      <c r="BP30" s="949"/>
      <c r="BQ30" s="637"/>
      <c r="BR30" s="637"/>
      <c r="BS30" s="659"/>
      <c r="BT30" s="657"/>
      <c r="BU30" s="657"/>
      <c r="BV30" s="946"/>
      <c r="BW30" s="946"/>
      <c r="BX30" s="946"/>
      <c r="BY30" s="657"/>
      <c r="BZ30" s="657"/>
      <c r="CA30" s="657"/>
      <c r="CB30" s="657"/>
      <c r="CC30" s="657"/>
      <c r="CD30" s="952"/>
      <c r="CE30" s="955"/>
      <c r="CF30" s="952"/>
      <c r="CG30" s="958"/>
      <c r="CI30" s="310"/>
      <c r="CJ30" s="310"/>
      <c r="CK30" s="310"/>
      <c r="CL30" s="310"/>
    </row>
    <row r="31" spans="1:92" s="312" customFormat="1" ht="3.75" customHeight="1" hidden="1">
      <c r="A31" s="546"/>
      <c r="B31" s="547"/>
      <c r="C31" s="548"/>
      <c r="D31" s="549"/>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1"/>
      <c r="AV31" s="629" t="e">
        <f>VLOOKUP(D31,'DANH SACH H'!$A$2:$B$10,2,0)</f>
        <v>#N/A</v>
      </c>
      <c r="AW31" s="663" t="e">
        <f>VLOOKUP(D31,'[1]DANH SACH H'!$A$1:$C$11,3,0)</f>
        <v>#N/A</v>
      </c>
      <c r="AX31" s="551"/>
      <c r="AY31" s="551"/>
      <c r="AZ31" s="664"/>
      <c r="BA31" s="664"/>
      <c r="BB31" s="858" t="e">
        <f t="shared" si="0"/>
        <v>#N/A</v>
      </c>
      <c r="BC31" s="664"/>
      <c r="BD31" s="664"/>
      <c r="BE31" s="664"/>
      <c r="BF31" s="664"/>
      <c r="BG31" s="664"/>
      <c r="BH31" s="664"/>
      <c r="BI31" s="664"/>
      <c r="BJ31" s="664"/>
      <c r="BK31" s="665"/>
      <c r="BL31" s="665"/>
      <c r="BM31" s="551"/>
      <c r="BN31" s="551"/>
      <c r="BO31" s="551"/>
      <c r="BP31" s="553"/>
      <c r="BQ31" s="553"/>
      <c r="BR31" s="553"/>
      <c r="BS31" s="555"/>
      <c r="BT31" s="554"/>
      <c r="BU31" s="554"/>
      <c r="BV31" s="551"/>
      <c r="BW31" s="551"/>
      <c r="BX31" s="555"/>
      <c r="BY31" s="554"/>
      <c r="BZ31" s="554"/>
      <c r="CA31" s="554"/>
      <c r="CB31" s="554"/>
      <c r="CC31" s="551"/>
      <c r="CD31" s="556"/>
      <c r="CE31" s="557"/>
      <c r="CF31" s="555"/>
      <c r="CG31" s="558"/>
      <c r="CH31" s="306"/>
      <c r="CI31" s="310"/>
      <c r="CJ31" s="310" t="e">
        <f>0.3*4+0.2*AW31+0.1*AW31</f>
        <v>#N/A</v>
      </c>
      <c r="CK31" s="310"/>
      <c r="CL31" s="310"/>
      <c r="CN31" s="306"/>
    </row>
    <row r="32" spans="1:92" s="312" customFormat="1" ht="13.5" customHeight="1" thickBot="1">
      <c r="A32" s="891">
        <v>5</v>
      </c>
      <c r="B32" s="978" t="s">
        <v>71</v>
      </c>
      <c r="C32" s="703" t="s">
        <v>262</v>
      </c>
      <c r="D32" s="479" t="s">
        <v>149</v>
      </c>
      <c r="E32" s="560">
        <v>8</v>
      </c>
      <c r="F32" s="560">
        <v>8</v>
      </c>
      <c r="G32" s="560">
        <v>8</v>
      </c>
      <c r="H32" s="560">
        <v>8</v>
      </c>
      <c r="I32" s="560">
        <v>8</v>
      </c>
      <c r="J32" s="560">
        <v>8</v>
      </c>
      <c r="K32" s="560">
        <v>8</v>
      </c>
      <c r="L32" s="560">
        <v>4</v>
      </c>
      <c r="M32" s="561"/>
      <c r="N32" s="561"/>
      <c r="O32" s="561"/>
      <c r="P32" s="561"/>
      <c r="Q32" s="561"/>
      <c r="R32" s="561"/>
      <c r="S32" s="561"/>
      <c r="T32" s="561"/>
      <c r="U32" s="561"/>
      <c r="V32" s="561"/>
      <c r="W32" s="561"/>
      <c r="X32" s="561"/>
      <c r="Y32" s="562"/>
      <c r="Z32" s="562"/>
      <c r="AA32" s="562"/>
      <c r="AB32" s="562"/>
      <c r="AC32" s="562"/>
      <c r="AD32" s="562"/>
      <c r="AE32" s="562"/>
      <c r="AF32" s="562"/>
      <c r="AG32" s="562"/>
      <c r="AH32" s="562"/>
      <c r="AI32" s="562"/>
      <c r="AJ32" s="562"/>
      <c r="AK32" s="562"/>
      <c r="AL32" s="562"/>
      <c r="AM32" s="562"/>
      <c r="AN32" s="562"/>
      <c r="AO32" s="562"/>
      <c r="AP32" s="562"/>
      <c r="AQ32" s="562"/>
      <c r="AR32" s="563"/>
      <c r="AS32" s="563"/>
      <c r="AT32" s="563"/>
      <c r="AU32" s="899">
        <f>SUM(E32:T33)</f>
        <v>120</v>
      </c>
      <c r="AV32" s="464">
        <f>VLOOKUP(D32,'DANH SACH H'!$A$2:$B$10,2,0)</f>
        <v>30</v>
      </c>
      <c r="AW32" s="464">
        <f>VLOOKUP(D32,'[1]DANH SACH H'!$A$1:$C$11,3,0)</f>
        <v>30</v>
      </c>
      <c r="AX32" s="464">
        <v>8</v>
      </c>
      <c r="AY32" s="464">
        <v>52</v>
      </c>
      <c r="AZ32" s="470"/>
      <c r="BA32" s="470">
        <f>IF(AV32&lt;25,0.8,IF(AND(AV32&gt;=25,AV32&lt;=35),1,IF(AND(AV32&gt;=36,AV32&lt;=50),1.2,1.3)))</f>
        <v>1</v>
      </c>
      <c r="BB32" s="858">
        <f t="shared" si="0"/>
        <v>1</v>
      </c>
      <c r="BC32" s="470">
        <f>(AX32*BA32+AY32*BB32)+AZ32/8*2.5+SUM(AX32:AY32)*0.1</f>
        <v>66</v>
      </c>
      <c r="BD32" s="470"/>
      <c r="BE32" s="470"/>
      <c r="BF32" s="470"/>
      <c r="BG32" s="470"/>
      <c r="BH32" s="470"/>
      <c r="BI32" s="470"/>
      <c r="BJ32" s="618">
        <f>BC32+BI32</f>
        <v>66</v>
      </c>
      <c r="BK32" s="470"/>
      <c r="BL32" s="470"/>
      <c r="BM32" s="464"/>
      <c r="BN32" s="899">
        <f>448*30%/2</f>
        <v>67.2</v>
      </c>
      <c r="BO32" s="564"/>
      <c r="BP32" s="980"/>
      <c r="BQ32" s="466">
        <f>1*0.5</f>
        <v>0.5</v>
      </c>
      <c r="BR32" s="466">
        <f>8*0.3</f>
        <v>2.4</v>
      </c>
      <c r="BS32" s="472">
        <f aca="true" t="shared" si="6" ref="BS32:BS38">0.2*AV32</f>
        <v>6</v>
      </c>
      <c r="BT32" s="464"/>
      <c r="BU32" s="464"/>
      <c r="BV32" s="899"/>
      <c r="BW32" s="899"/>
      <c r="BX32" s="903">
        <f>SUM(BN32:BW34)</f>
        <v>81.20000000000002</v>
      </c>
      <c r="BY32" s="464"/>
      <c r="BZ32" s="464"/>
      <c r="CA32" s="464"/>
      <c r="CB32" s="464"/>
      <c r="CC32" s="464"/>
      <c r="CD32" s="907">
        <f>SUM(BJ32:BJ33)+BX32+CB33</f>
        <v>479.20000000000005</v>
      </c>
      <c r="CE32" s="911">
        <f>14*40/2</f>
        <v>280</v>
      </c>
      <c r="CF32" s="903">
        <f>CD32-CE32</f>
        <v>199.20000000000005</v>
      </c>
      <c r="CG32" s="915"/>
      <c r="CH32" s="306"/>
      <c r="CI32" s="310"/>
      <c r="CJ32" s="307">
        <f>SUM(BR32:BS32)</f>
        <v>8.4</v>
      </c>
      <c r="CK32" s="310"/>
      <c r="CL32" s="310" t="s">
        <v>466</v>
      </c>
      <c r="CN32" s="306"/>
    </row>
    <row r="33" spans="1:92" s="312" customFormat="1" ht="18" customHeight="1" thickBot="1">
      <c r="A33" s="892"/>
      <c r="B33" s="979"/>
      <c r="C33" s="467" t="s">
        <v>268</v>
      </c>
      <c r="D33" s="470" t="s">
        <v>241</v>
      </c>
      <c r="E33" s="480">
        <v>8</v>
      </c>
      <c r="F33" s="480">
        <v>8</v>
      </c>
      <c r="G33" s="480">
        <v>8</v>
      </c>
      <c r="H33" s="480">
        <v>8</v>
      </c>
      <c r="I33" s="480">
        <v>8</v>
      </c>
      <c r="J33" s="480">
        <v>8</v>
      </c>
      <c r="K33" s="480">
        <v>8</v>
      </c>
      <c r="L33" s="480">
        <v>4</v>
      </c>
      <c r="M33" s="475"/>
      <c r="N33" s="475"/>
      <c r="O33" s="475"/>
      <c r="P33" s="475"/>
      <c r="Q33" s="475"/>
      <c r="R33" s="475"/>
      <c r="S33" s="475"/>
      <c r="T33" s="475"/>
      <c r="U33" s="566"/>
      <c r="V33" s="566"/>
      <c r="W33" s="566"/>
      <c r="X33" s="566"/>
      <c r="Y33" s="567"/>
      <c r="Z33" s="567"/>
      <c r="AA33" s="567"/>
      <c r="AB33" s="567"/>
      <c r="AC33" s="567"/>
      <c r="AD33" s="567"/>
      <c r="AE33" s="567"/>
      <c r="AF33" s="567"/>
      <c r="AG33" s="567"/>
      <c r="AH33" s="567"/>
      <c r="AI33" s="567"/>
      <c r="AJ33" s="568"/>
      <c r="AK33" s="568"/>
      <c r="AL33" s="568"/>
      <c r="AM33" s="568"/>
      <c r="AN33" s="568"/>
      <c r="AO33" s="568"/>
      <c r="AP33" s="568"/>
      <c r="AQ33" s="568"/>
      <c r="AR33" s="470"/>
      <c r="AS33" s="470"/>
      <c r="AT33" s="470"/>
      <c r="AU33" s="900"/>
      <c r="AV33" s="470">
        <f>VLOOKUP(D33,'DANH SACH H'!$A$2:$B$10,2,0)</f>
        <v>11</v>
      </c>
      <c r="AW33" s="470">
        <f>VLOOKUP(D33,'[1]DANH SACH H'!$A$1:$C$11,3,0)</f>
        <v>10</v>
      </c>
      <c r="AX33" s="479">
        <v>32</v>
      </c>
      <c r="AY33" s="479">
        <v>88</v>
      </c>
      <c r="AZ33" s="470"/>
      <c r="BA33" s="470">
        <f>IF(AV33&lt;25,0.8,IF(AND(AV33&gt;=25,AV33&lt;=35),1,IF(AND(AV33&gt;=36,AV33&lt;=50),1.2,1.3)))</f>
        <v>0.8</v>
      </c>
      <c r="BB33" s="858">
        <f t="shared" si="0"/>
        <v>0.8</v>
      </c>
      <c r="BC33" s="470">
        <f>(AX33*BA33+AY33*BB33)+AZ33/8*2.5+SUM(AX33:AY33)*0.1</f>
        <v>108</v>
      </c>
      <c r="BD33" s="470"/>
      <c r="BE33" s="470"/>
      <c r="BF33" s="470"/>
      <c r="BG33" s="470"/>
      <c r="BH33" s="470"/>
      <c r="BI33" s="470"/>
      <c r="BJ33" s="618">
        <f>BC33+BI33</f>
        <v>108</v>
      </c>
      <c r="BK33" s="470"/>
      <c r="BL33" s="470"/>
      <c r="BM33" s="470"/>
      <c r="BN33" s="900"/>
      <c r="BO33" s="569"/>
      <c r="BP33" s="981"/>
      <c r="BQ33" s="472">
        <f>1*0.5</f>
        <v>0.5</v>
      </c>
      <c r="BR33" s="472">
        <f>8*0.3</f>
        <v>2.4</v>
      </c>
      <c r="BS33" s="472">
        <f t="shared" si="6"/>
        <v>2.2</v>
      </c>
      <c r="BT33" s="470"/>
      <c r="BU33" s="470"/>
      <c r="BV33" s="900"/>
      <c r="BW33" s="900"/>
      <c r="BX33" s="904"/>
      <c r="BY33" s="470"/>
      <c r="BZ33" s="470"/>
      <c r="CA33" s="470"/>
      <c r="CB33" s="470">
        <f>448/2</f>
        <v>224</v>
      </c>
      <c r="CC33" s="470"/>
      <c r="CD33" s="908"/>
      <c r="CE33" s="912"/>
      <c r="CF33" s="904"/>
      <c r="CG33" s="916"/>
      <c r="CH33" s="306"/>
      <c r="CI33" s="310"/>
      <c r="CJ33" s="307">
        <f>SUM(BR33:BS33)</f>
        <v>4.6</v>
      </c>
      <c r="CK33" s="310"/>
      <c r="CL33" s="310" t="s">
        <v>466</v>
      </c>
      <c r="CN33" s="306"/>
    </row>
    <row r="34" spans="1:94" s="312" customFormat="1" ht="15.75" customHeight="1" thickBot="1">
      <c r="A34" s="893"/>
      <c r="B34" s="979"/>
      <c r="C34" s="666" t="s">
        <v>143</v>
      </c>
      <c r="D34" s="667"/>
      <c r="E34" s="668"/>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8"/>
      <c r="AI34" s="668"/>
      <c r="AJ34" s="476"/>
      <c r="AK34" s="476"/>
      <c r="AL34" s="476"/>
      <c r="AM34" s="476"/>
      <c r="AN34" s="476"/>
      <c r="AO34" s="476"/>
      <c r="AP34" s="476"/>
      <c r="AQ34" s="476"/>
      <c r="AR34" s="476"/>
      <c r="AS34" s="476"/>
      <c r="AT34" s="476"/>
      <c r="AU34" s="901"/>
      <c r="AV34" s="668"/>
      <c r="AW34" s="668"/>
      <c r="AX34" s="476"/>
      <c r="AY34" s="476"/>
      <c r="AZ34" s="704"/>
      <c r="BA34" s="704"/>
      <c r="BB34" s="858">
        <f t="shared" si="0"/>
        <v>0.8</v>
      </c>
      <c r="BC34" s="704"/>
      <c r="BD34" s="704"/>
      <c r="BE34" s="476"/>
      <c r="BF34" s="476"/>
      <c r="BG34" s="476"/>
      <c r="BH34" s="476"/>
      <c r="BI34" s="476"/>
      <c r="BJ34" s="476"/>
      <c r="BK34" s="481"/>
      <c r="BL34" s="481"/>
      <c r="BM34" s="476"/>
      <c r="BN34" s="901"/>
      <c r="BO34" s="570"/>
      <c r="BP34" s="981"/>
      <c r="BQ34" s="481"/>
      <c r="BR34" s="481"/>
      <c r="BS34" s="481"/>
      <c r="BT34" s="476"/>
      <c r="BU34" s="476"/>
      <c r="BV34" s="901"/>
      <c r="BW34" s="901"/>
      <c r="BX34" s="905"/>
      <c r="BY34" s="476"/>
      <c r="BZ34" s="476"/>
      <c r="CA34" s="476"/>
      <c r="CB34" s="476"/>
      <c r="CC34" s="476"/>
      <c r="CD34" s="909"/>
      <c r="CE34" s="913"/>
      <c r="CF34" s="905"/>
      <c r="CG34" s="917"/>
      <c r="CH34" s="306"/>
      <c r="CI34" s="310"/>
      <c r="CJ34" s="307"/>
      <c r="CK34" s="310"/>
      <c r="CL34" s="310"/>
      <c r="CN34" s="306"/>
      <c r="CP34" s="310"/>
    </row>
    <row r="35" spans="1:92" s="312" customFormat="1" ht="18" customHeight="1" thickBot="1">
      <c r="A35" s="983">
        <v>6</v>
      </c>
      <c r="B35" s="1040" t="s">
        <v>73</v>
      </c>
      <c r="C35" s="575" t="s">
        <v>261</v>
      </c>
      <c r="D35" s="575" t="s">
        <v>149</v>
      </c>
      <c r="E35" s="575"/>
      <c r="F35" s="575"/>
      <c r="G35" s="575"/>
      <c r="H35" s="575"/>
      <c r="I35" s="575"/>
      <c r="J35" s="575"/>
      <c r="K35" s="575"/>
      <c r="L35" s="575">
        <v>8</v>
      </c>
      <c r="M35" s="575">
        <v>8</v>
      </c>
      <c r="N35" s="575">
        <v>8</v>
      </c>
      <c r="O35" s="575">
        <v>8</v>
      </c>
      <c r="P35" s="575">
        <v>8</v>
      </c>
      <c r="Q35" s="575">
        <v>5</v>
      </c>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f>SUM(E35:T38)</f>
        <v>330</v>
      </c>
      <c r="AV35" s="575">
        <f>VLOOKUP(D35,'DANH SACH H'!$A$2:$B$10,2,0)</f>
        <v>30</v>
      </c>
      <c r="AW35" s="575">
        <f>VLOOKUP(D35,'[1]DANH SACH H'!$A$1:$C$11,3,0)</f>
        <v>30</v>
      </c>
      <c r="AX35" s="575">
        <v>12</v>
      </c>
      <c r="AY35" s="575">
        <v>48</v>
      </c>
      <c r="AZ35" s="575"/>
      <c r="BA35" s="575">
        <f>IF(AV35&lt;25,0.8,IF(AND(AV35&gt;=25,AV35&lt;=35),1,IF(AND(AV35&gt;=36,AV35&lt;=50),1.2,1.3)))</f>
        <v>1</v>
      </c>
      <c r="BB35" s="858">
        <f t="shared" si="0"/>
        <v>1</v>
      </c>
      <c r="BC35" s="575">
        <f>(AX35*BA35+AY35*BB35)+AZ35/8*2.5+SUM(AX35:AY35)*0.1</f>
        <v>66</v>
      </c>
      <c r="BD35" s="575"/>
      <c r="BE35" s="575"/>
      <c r="BF35" s="575"/>
      <c r="BG35" s="575"/>
      <c r="BH35" s="575"/>
      <c r="BI35" s="575"/>
      <c r="BJ35" s="672">
        <f>BC35+BI35</f>
        <v>66</v>
      </c>
      <c r="BK35" s="577"/>
      <c r="BL35" s="577"/>
      <c r="BM35" s="575"/>
      <c r="BN35" s="576"/>
      <c r="BO35" s="576"/>
      <c r="BP35" s="992"/>
      <c r="BQ35" s="575">
        <f>1*0.5</f>
        <v>0.5</v>
      </c>
      <c r="BR35" s="575">
        <f>8*0.3</f>
        <v>2.4</v>
      </c>
      <c r="BS35" s="577">
        <f t="shared" si="6"/>
        <v>6</v>
      </c>
      <c r="BT35" s="575"/>
      <c r="BU35" s="575"/>
      <c r="BV35" s="986"/>
      <c r="BW35" s="986"/>
      <c r="BX35" s="986">
        <f>SUM(BN35:BW41)</f>
        <v>83.39999999999999</v>
      </c>
      <c r="BY35" s="575"/>
      <c r="BZ35" s="575"/>
      <c r="CA35" s="575"/>
      <c r="CB35" s="575"/>
      <c r="CC35" s="575"/>
      <c r="CD35" s="992">
        <f>SUM(BJ35:BJ38)+BX35</f>
        <v>491.29999999999995</v>
      </c>
      <c r="CE35" s="995">
        <f>14*40/2</f>
        <v>280</v>
      </c>
      <c r="CF35" s="992">
        <f>CD35-CE35</f>
        <v>211.29999999999995</v>
      </c>
      <c r="CG35" s="1000"/>
      <c r="CH35" s="306"/>
      <c r="CI35" s="310"/>
      <c r="CJ35" s="307">
        <f>SUM(BR35:BS35)</f>
        <v>8.4</v>
      </c>
      <c r="CK35" s="310"/>
      <c r="CL35" s="310" t="s">
        <v>463</v>
      </c>
      <c r="CN35" s="306"/>
    </row>
    <row r="36" spans="1:92" s="312" customFormat="1" ht="12" thickBot="1">
      <c r="A36" s="938"/>
      <c r="B36" s="1041"/>
      <c r="C36" s="514" t="s">
        <v>263</v>
      </c>
      <c r="D36" s="514" t="s">
        <v>149</v>
      </c>
      <c r="E36" s="514">
        <v>6</v>
      </c>
      <c r="F36" s="514">
        <v>6</v>
      </c>
      <c r="G36" s="514">
        <v>6</v>
      </c>
      <c r="H36" s="514">
        <v>6</v>
      </c>
      <c r="I36" s="514">
        <v>9</v>
      </c>
      <c r="J36" s="514">
        <v>9</v>
      </c>
      <c r="K36" s="514">
        <v>9</v>
      </c>
      <c r="L36" s="514">
        <v>9</v>
      </c>
      <c r="M36" s="514">
        <v>9</v>
      </c>
      <c r="N36" s="514">
        <v>9</v>
      </c>
      <c r="O36" s="514">
        <v>9</v>
      </c>
      <c r="P36" s="514">
        <v>9</v>
      </c>
      <c r="Q36" s="514">
        <v>6</v>
      </c>
      <c r="R36" s="514">
        <v>6</v>
      </c>
      <c r="S36" s="514">
        <v>6</v>
      </c>
      <c r="T36" s="514">
        <v>6</v>
      </c>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f>VLOOKUP(D36,'DANH SACH H'!$A$2:$B$10,2,0)</f>
        <v>30</v>
      </c>
      <c r="AW36" s="514">
        <f>VLOOKUP(D36,'[1]DANH SACH H'!$A$1:$C$11,3,0)</f>
        <v>30</v>
      </c>
      <c r="AX36" s="514">
        <v>12</v>
      </c>
      <c r="AY36" s="514">
        <v>63</v>
      </c>
      <c r="AZ36" s="514"/>
      <c r="BA36" s="514">
        <f>IF(AV36&lt;25,0.8,IF(AND(AV36&gt;=25,AV36&lt;=35),1,IF(AND(AV36&gt;=36,AV36&lt;=50),1.2,1.3)))</f>
        <v>1</v>
      </c>
      <c r="BB36" s="858">
        <f t="shared" si="0"/>
        <v>1</v>
      </c>
      <c r="BC36" s="514">
        <f>(AX36*BA36+AY36*BB36)+AZ36/8*2.5+SUM(AX36:AY36)*0.1</f>
        <v>82.5</v>
      </c>
      <c r="BD36" s="514"/>
      <c r="BE36" s="514"/>
      <c r="BF36" s="514"/>
      <c r="BG36" s="514"/>
      <c r="BH36" s="514"/>
      <c r="BI36" s="514"/>
      <c r="BJ36" s="705">
        <f>BC36+BI36</f>
        <v>82.5</v>
      </c>
      <c r="BK36" s="515"/>
      <c r="BL36" s="515"/>
      <c r="BM36" s="514"/>
      <c r="BN36" s="521"/>
      <c r="BO36" s="521"/>
      <c r="BP36" s="993"/>
      <c r="BQ36" s="514">
        <f>1*0.5</f>
        <v>0.5</v>
      </c>
      <c r="BR36" s="514">
        <f>8*0.3</f>
        <v>2.4</v>
      </c>
      <c r="BS36" s="515">
        <f t="shared" si="6"/>
        <v>6</v>
      </c>
      <c r="BT36" s="514"/>
      <c r="BU36" s="514"/>
      <c r="BV36" s="987"/>
      <c r="BW36" s="987"/>
      <c r="BX36" s="987"/>
      <c r="BY36" s="514"/>
      <c r="BZ36" s="514"/>
      <c r="CA36" s="514"/>
      <c r="CB36" s="514"/>
      <c r="CC36" s="514"/>
      <c r="CD36" s="993"/>
      <c r="CE36" s="996"/>
      <c r="CF36" s="998"/>
      <c r="CG36" s="1001"/>
      <c r="CI36" s="310"/>
      <c r="CJ36" s="307">
        <f>SUM(BR36:BS36)</f>
        <v>8.4</v>
      </c>
      <c r="CK36" s="310"/>
      <c r="CL36" s="310" t="s">
        <v>463</v>
      </c>
      <c r="CN36" s="306"/>
    </row>
    <row r="37" spans="1:94" s="319" customFormat="1" ht="18" customHeight="1" thickBot="1">
      <c r="A37" s="938"/>
      <c r="B37" s="1041"/>
      <c r="C37" s="514" t="s">
        <v>216</v>
      </c>
      <c r="D37" s="514" t="s">
        <v>275</v>
      </c>
      <c r="E37" s="514">
        <v>4</v>
      </c>
      <c r="F37" s="514">
        <v>4</v>
      </c>
      <c r="G37" s="514">
        <v>4</v>
      </c>
      <c r="H37" s="514">
        <v>4</v>
      </c>
      <c r="I37" s="514">
        <v>4</v>
      </c>
      <c r="J37" s="514">
        <v>4</v>
      </c>
      <c r="K37" s="514">
        <v>4</v>
      </c>
      <c r="L37" s="514">
        <v>4</v>
      </c>
      <c r="M37" s="514">
        <v>8</v>
      </c>
      <c r="N37" s="514">
        <v>8</v>
      </c>
      <c r="O37" s="514">
        <v>12</v>
      </c>
      <c r="P37" s="514">
        <v>12</v>
      </c>
      <c r="Q37" s="514">
        <v>12</v>
      </c>
      <c r="R37" s="514">
        <v>12</v>
      </c>
      <c r="S37" s="514">
        <v>12</v>
      </c>
      <c r="T37" s="514">
        <v>12</v>
      </c>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f>VLOOKUP(D37,'DANH SACH H'!$A$2:$B$10,2,0)</f>
        <v>30</v>
      </c>
      <c r="AW37" s="514" t="e">
        <f>VLOOKUP(D37,'[1]DANH SACH H'!$A$1:$C$11,3,0)</f>
        <v>#N/A</v>
      </c>
      <c r="AX37" s="514">
        <v>23</v>
      </c>
      <c r="AY37" s="514">
        <v>97</v>
      </c>
      <c r="AZ37" s="514"/>
      <c r="BA37" s="514">
        <f>IF(AV37&lt;25,0.8,IF(AND(AV37&gt;=25,AV37&lt;=35),1,IF(AND(AV37&gt;=36,AV37&lt;=50),1.2,1.3)))</f>
        <v>1</v>
      </c>
      <c r="BB37" s="858">
        <f t="shared" si="0"/>
        <v>1</v>
      </c>
      <c r="BC37" s="514">
        <f>(AX37*BA37+AY37*BB37)+AZ37/8*2.5+SUM(AX37:AY37)*0.1</f>
        <v>132</v>
      </c>
      <c r="BD37" s="514"/>
      <c r="BE37" s="514"/>
      <c r="BF37" s="514"/>
      <c r="BG37" s="514"/>
      <c r="BH37" s="514"/>
      <c r="BI37" s="514"/>
      <c r="BJ37" s="705">
        <f>BC37+BI37</f>
        <v>132</v>
      </c>
      <c r="BK37" s="515"/>
      <c r="BL37" s="515"/>
      <c r="BM37" s="514"/>
      <c r="BN37" s="521"/>
      <c r="BO37" s="521"/>
      <c r="BP37" s="993"/>
      <c r="BQ37" s="514">
        <f>1*0.5</f>
        <v>0.5</v>
      </c>
      <c r="BR37" s="514">
        <f>8*0.3</f>
        <v>2.4</v>
      </c>
      <c r="BS37" s="515">
        <f t="shared" si="6"/>
        <v>6</v>
      </c>
      <c r="BT37" s="580"/>
      <c r="BU37" s="580"/>
      <c r="BV37" s="987"/>
      <c r="BW37" s="987"/>
      <c r="BX37" s="987"/>
      <c r="BY37" s="581"/>
      <c r="BZ37" s="581"/>
      <c r="CA37" s="581"/>
      <c r="CB37" s="581"/>
      <c r="CC37" s="582"/>
      <c r="CD37" s="993"/>
      <c r="CE37" s="996"/>
      <c r="CF37" s="998"/>
      <c r="CG37" s="1001"/>
      <c r="CI37" s="310"/>
      <c r="CJ37" s="307">
        <f>SUM(BR37:BS37)</f>
        <v>8.4</v>
      </c>
      <c r="CK37" s="310"/>
      <c r="CL37" s="310" t="s">
        <v>463</v>
      </c>
      <c r="CN37" s="306"/>
      <c r="CP37" s="310"/>
    </row>
    <row r="38" spans="1:94" s="319" customFormat="1" ht="18" customHeight="1" thickBot="1">
      <c r="A38" s="938"/>
      <c r="B38" s="1041"/>
      <c r="C38" s="514" t="s">
        <v>216</v>
      </c>
      <c r="D38" s="514" t="s">
        <v>361</v>
      </c>
      <c r="E38" s="514">
        <v>8</v>
      </c>
      <c r="F38" s="514">
        <v>8</v>
      </c>
      <c r="G38" s="514">
        <v>8</v>
      </c>
      <c r="H38" s="514">
        <v>8</v>
      </c>
      <c r="I38" s="514">
        <v>8</v>
      </c>
      <c r="J38" s="514">
        <v>5</v>
      </c>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f>VLOOKUP(D38,'DANH SACH H'!$A$2:$B$10,2,0)</f>
        <v>15</v>
      </c>
      <c r="AW38" s="514" t="e">
        <f>VLOOKUP(D38,'[1]DANH SACH H'!$A$1:$C$11,3,0)</f>
        <v>#N/A</v>
      </c>
      <c r="AX38" s="514">
        <v>23</v>
      </c>
      <c r="AY38" s="514">
        <v>97</v>
      </c>
      <c r="AZ38" s="514"/>
      <c r="BA38" s="514">
        <f>IF(AV38&lt;25,0.8,IF(AND(AV38&gt;=25,AV38&lt;=35),1,IF(AND(AV38&gt;=36,AV38&lt;=50),1.2,1.3)))</f>
        <v>0.8</v>
      </c>
      <c r="BB38" s="858">
        <f t="shared" si="0"/>
        <v>1</v>
      </c>
      <c r="BC38" s="514">
        <f>(AX38*BA38+AY38*BB38)+AZ38/8*2.5+SUM(AX38:AY38)*0.1</f>
        <v>127.4</v>
      </c>
      <c r="BD38" s="514"/>
      <c r="BE38" s="514"/>
      <c r="BF38" s="514"/>
      <c r="BG38" s="514"/>
      <c r="BH38" s="514"/>
      <c r="BI38" s="514"/>
      <c r="BJ38" s="705">
        <f>BC38+BI38</f>
        <v>127.4</v>
      </c>
      <c r="BK38" s="515"/>
      <c r="BL38" s="515"/>
      <c r="BM38" s="514"/>
      <c r="BN38" s="521"/>
      <c r="BO38" s="521"/>
      <c r="BP38" s="993"/>
      <c r="BQ38" s="514">
        <f>1*0.5</f>
        <v>0.5</v>
      </c>
      <c r="BR38" s="514">
        <f>8*0.3</f>
        <v>2.4</v>
      </c>
      <c r="BS38" s="515">
        <f t="shared" si="6"/>
        <v>3</v>
      </c>
      <c r="BT38" s="580"/>
      <c r="BU38" s="580"/>
      <c r="BV38" s="987"/>
      <c r="BW38" s="987"/>
      <c r="BX38" s="987"/>
      <c r="BY38" s="581"/>
      <c r="BZ38" s="581"/>
      <c r="CA38" s="581"/>
      <c r="CB38" s="581"/>
      <c r="CC38" s="582"/>
      <c r="CD38" s="993"/>
      <c r="CE38" s="996"/>
      <c r="CF38" s="998"/>
      <c r="CG38" s="1001"/>
      <c r="CI38" s="310"/>
      <c r="CJ38" s="307">
        <f>SUM(BR38:BS38)</f>
        <v>5.4</v>
      </c>
      <c r="CK38" s="310"/>
      <c r="CL38" s="310" t="s">
        <v>463</v>
      </c>
      <c r="CN38" s="306"/>
      <c r="CP38" s="310"/>
    </row>
    <row r="39" spans="1:94" s="319" customFormat="1" ht="18" customHeight="1" thickBot="1">
      <c r="A39" s="938"/>
      <c r="B39" s="1041"/>
      <c r="C39" s="514" t="s">
        <v>143</v>
      </c>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4"/>
      <c r="AY39" s="514"/>
      <c r="AZ39" s="514"/>
      <c r="BA39" s="580"/>
      <c r="BB39" s="858"/>
      <c r="BC39" s="580"/>
      <c r="BD39" s="514"/>
      <c r="BE39" s="514"/>
      <c r="BF39" s="514"/>
      <c r="BG39" s="514"/>
      <c r="BH39" s="514"/>
      <c r="BI39" s="514"/>
      <c r="BJ39" s="514"/>
      <c r="BK39" s="515"/>
      <c r="BL39" s="515"/>
      <c r="BM39" s="521"/>
      <c r="BN39" s="521"/>
      <c r="BO39" s="521"/>
      <c r="BP39" s="993"/>
      <c r="BQ39" s="515"/>
      <c r="BR39" s="515">
        <f>SUM(CJ32:CJ33)</f>
        <v>13</v>
      </c>
      <c r="BS39" s="515"/>
      <c r="BT39" s="580"/>
      <c r="BU39" s="580"/>
      <c r="BV39" s="987"/>
      <c r="BW39" s="987"/>
      <c r="BX39" s="987"/>
      <c r="BY39" s="581"/>
      <c r="BZ39" s="581"/>
      <c r="CA39" s="581"/>
      <c r="CB39" s="581"/>
      <c r="CC39" s="582"/>
      <c r="CD39" s="993"/>
      <c r="CE39" s="996"/>
      <c r="CF39" s="998"/>
      <c r="CG39" s="1001"/>
      <c r="CI39" s="310"/>
      <c r="CJ39" s="310"/>
      <c r="CK39" s="310"/>
      <c r="CL39" s="310"/>
      <c r="CN39" s="306"/>
      <c r="CP39" s="310"/>
    </row>
    <row r="40" spans="1:94" s="319" customFormat="1" ht="18" customHeight="1" thickBot="1">
      <c r="A40" s="938"/>
      <c r="B40" s="1042"/>
      <c r="C40" s="514" t="s">
        <v>128</v>
      </c>
      <c r="D40" s="514" t="s">
        <v>149</v>
      </c>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514"/>
      <c r="AV40" s="514">
        <f>VLOOKUP(D40,'DANH SACH H'!$A$2:$B$10,2,0)</f>
        <v>30</v>
      </c>
      <c r="AW40" s="514">
        <f>VLOOKUP(D40,'[1]DANH SACH H'!$A$1:$C$11,3,0)</f>
        <v>30</v>
      </c>
      <c r="AX40" s="514"/>
      <c r="AY40" s="514"/>
      <c r="AZ40" s="514"/>
      <c r="BA40" s="514"/>
      <c r="BB40" s="858"/>
      <c r="BC40" s="514"/>
      <c r="BD40" s="514"/>
      <c r="BE40" s="514"/>
      <c r="BF40" s="514"/>
      <c r="BG40" s="514"/>
      <c r="BH40" s="514"/>
      <c r="BI40" s="514"/>
      <c r="BJ40" s="514"/>
      <c r="BK40" s="515"/>
      <c r="BL40" s="515"/>
      <c r="BM40" s="514"/>
      <c r="BN40" s="521"/>
      <c r="BO40" s="514">
        <f>504*15%/2</f>
        <v>37.8</v>
      </c>
      <c r="BP40" s="993"/>
      <c r="BQ40" s="515"/>
      <c r="BR40" s="515"/>
      <c r="BS40" s="515"/>
      <c r="BT40" s="580"/>
      <c r="BU40" s="580"/>
      <c r="BV40" s="987"/>
      <c r="BW40" s="987"/>
      <c r="BX40" s="987"/>
      <c r="BY40" s="581"/>
      <c r="BZ40" s="581"/>
      <c r="CA40" s="581"/>
      <c r="CB40" s="581"/>
      <c r="CC40" s="582"/>
      <c r="CD40" s="993"/>
      <c r="CE40" s="996"/>
      <c r="CF40" s="998"/>
      <c r="CG40" s="1001"/>
      <c r="CI40" s="310"/>
      <c r="CJ40" s="310"/>
      <c r="CK40" s="310"/>
      <c r="CL40" s="310"/>
      <c r="CN40" s="306"/>
      <c r="CP40" s="310"/>
    </row>
    <row r="41" spans="1:94" s="319" customFormat="1" ht="36.75" customHeight="1" hidden="1" thickBot="1">
      <c r="A41" s="939"/>
      <c r="B41" s="526"/>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c r="AO41" s="526"/>
      <c r="AP41" s="526"/>
      <c r="AQ41" s="526"/>
      <c r="AR41" s="526"/>
      <c r="AS41" s="526"/>
      <c r="AT41" s="526"/>
      <c r="AU41" s="526"/>
      <c r="AV41" s="526" t="e">
        <f>VLOOKUP(D41,'DANH SACH H'!$A$2:$B$10,2,0)</f>
        <v>#N/A</v>
      </c>
      <c r="AW41" s="526"/>
      <c r="AX41" s="526"/>
      <c r="AY41" s="526"/>
      <c r="AZ41" s="526"/>
      <c r="BA41" s="587"/>
      <c r="BB41" s="858" t="e">
        <f t="shared" si="0"/>
        <v>#N/A</v>
      </c>
      <c r="BC41" s="587"/>
      <c r="BD41" s="526"/>
      <c r="BE41" s="526"/>
      <c r="BF41" s="587"/>
      <c r="BG41" s="587"/>
      <c r="BH41" s="587"/>
      <c r="BI41" s="587"/>
      <c r="BJ41" s="587"/>
      <c r="BK41" s="528"/>
      <c r="BL41" s="528"/>
      <c r="BM41" s="526"/>
      <c r="BN41" s="526"/>
      <c r="BO41" s="526"/>
      <c r="BP41" s="527"/>
      <c r="BQ41" s="527"/>
      <c r="BR41" s="527"/>
      <c r="BS41" s="528"/>
      <c r="BT41" s="587"/>
      <c r="BU41" s="587"/>
      <c r="BV41" s="988"/>
      <c r="BW41" s="988"/>
      <c r="BX41" s="988"/>
      <c r="BY41" s="525"/>
      <c r="BZ41" s="525"/>
      <c r="CA41" s="525"/>
      <c r="CB41" s="525"/>
      <c r="CC41" s="588"/>
      <c r="CD41" s="994"/>
      <c r="CE41" s="997"/>
      <c r="CF41" s="999"/>
      <c r="CG41" s="1002"/>
      <c r="CI41" s="310"/>
      <c r="CJ41" s="310"/>
      <c r="CK41" s="310"/>
      <c r="CL41" s="310"/>
      <c r="CN41" s="306"/>
      <c r="CP41" s="321"/>
    </row>
    <row r="42" spans="1:94" s="323" customFormat="1" ht="12" thickBot="1">
      <c r="A42" s="1003">
        <v>7</v>
      </c>
      <c r="B42" s="1043" t="s">
        <v>72</v>
      </c>
      <c r="C42" s="689" t="s">
        <v>257</v>
      </c>
      <c r="D42" s="590" t="s">
        <v>253</v>
      </c>
      <c r="E42" s="690"/>
      <c r="F42" s="690"/>
      <c r="G42" s="690"/>
      <c r="H42" s="690"/>
      <c r="I42" s="690"/>
      <c r="J42" s="690"/>
      <c r="K42" s="690"/>
      <c r="L42" s="690"/>
      <c r="M42" s="690"/>
      <c r="N42" s="690">
        <v>8</v>
      </c>
      <c r="O42" s="690">
        <v>8</v>
      </c>
      <c r="P42" s="690">
        <v>8</v>
      </c>
      <c r="Q42" s="690">
        <v>8</v>
      </c>
      <c r="R42" s="690">
        <v>8</v>
      </c>
      <c r="S42" s="690">
        <v>16</v>
      </c>
      <c r="T42" s="690">
        <v>16</v>
      </c>
      <c r="U42" s="690">
        <v>16</v>
      </c>
      <c r="V42" s="690">
        <v>16</v>
      </c>
      <c r="W42" s="690">
        <v>16</v>
      </c>
      <c r="X42" s="690"/>
      <c r="Y42" s="590"/>
      <c r="Z42" s="590"/>
      <c r="AA42" s="590"/>
      <c r="AB42" s="590"/>
      <c r="AC42" s="590"/>
      <c r="AD42" s="590"/>
      <c r="AE42" s="590"/>
      <c r="AF42" s="590"/>
      <c r="AG42" s="590"/>
      <c r="AH42" s="590"/>
      <c r="AI42" s="590"/>
      <c r="AJ42" s="590"/>
      <c r="AK42" s="590"/>
      <c r="AL42" s="590"/>
      <c r="AM42" s="590"/>
      <c r="AN42" s="590"/>
      <c r="AO42" s="590"/>
      <c r="AP42" s="590"/>
      <c r="AQ42" s="590"/>
      <c r="AR42" s="590"/>
      <c r="AS42" s="590"/>
      <c r="AT42" s="590"/>
      <c r="AU42" s="1045">
        <f>SUM(H42:W45)+SUM(Z46:AK46)</f>
        <v>522</v>
      </c>
      <c r="AV42" s="590">
        <f>VLOOKUP(D42,'DANH SACH H'!$A$2:$B$10,2,0)</f>
        <v>15</v>
      </c>
      <c r="AW42" s="590" t="e">
        <f>VLOOKUP(D42,'[1]DANH SACH H'!$A$1:$C$11,3,0)</f>
        <v>#N/A</v>
      </c>
      <c r="AX42" s="590">
        <v>20</v>
      </c>
      <c r="AY42" s="590">
        <v>40</v>
      </c>
      <c r="AZ42" s="590"/>
      <c r="BA42" s="590">
        <f aca="true" t="shared" si="7" ref="BA42:BA47">IF(AV42&lt;25,0.8,IF(AND(AV42&gt;=25,AV42&lt;=35),1,IF(AND(AV42&gt;=36,AV42&lt;=50),1.2,1.3)))</f>
        <v>0.8</v>
      </c>
      <c r="BB42" s="858">
        <f t="shared" si="0"/>
        <v>1</v>
      </c>
      <c r="BC42" s="590">
        <f aca="true" t="shared" si="8" ref="BC42:BC47">(AX42*BA42+AY42*BB42)+AZ42/8*2.5+SUM(AX42:AY42)*0.1</f>
        <v>62</v>
      </c>
      <c r="BD42" s="590"/>
      <c r="BE42" s="590"/>
      <c r="BF42" s="590"/>
      <c r="BG42" s="590"/>
      <c r="BH42" s="590"/>
      <c r="BI42" s="590"/>
      <c r="BJ42" s="706">
        <f aca="true" t="shared" si="9" ref="BJ42:BJ47">BC42+BI42</f>
        <v>62</v>
      </c>
      <c r="BK42" s="590"/>
      <c r="BL42" s="590"/>
      <c r="BM42" s="590"/>
      <c r="BN42" s="590"/>
      <c r="BO42" s="590"/>
      <c r="BP42" s="590"/>
      <c r="BQ42" s="590">
        <f aca="true" t="shared" si="10" ref="BQ42:BQ47">1*0.5</f>
        <v>0.5</v>
      </c>
      <c r="BR42" s="590">
        <f aca="true" t="shared" si="11" ref="BR42:BR47">8*0.3</f>
        <v>2.4</v>
      </c>
      <c r="BS42" s="593">
        <f aca="true" t="shared" si="12" ref="BS42:BS47">0.2*AV42</f>
        <v>3</v>
      </c>
      <c r="BT42" s="590"/>
      <c r="BU42" s="590"/>
      <c r="BV42" s="1045"/>
      <c r="BW42" s="1045"/>
      <c r="BX42" s="1045">
        <f>SUM(BN42:BW48)</f>
        <v>68.8</v>
      </c>
      <c r="BY42" s="691"/>
      <c r="BZ42" s="590"/>
      <c r="CA42" s="691"/>
      <c r="CB42" s="691"/>
      <c r="CC42" s="691"/>
      <c r="CD42" s="1052">
        <f>SUM(BJ42:BJ46)+BX42</f>
        <v>425.2</v>
      </c>
      <c r="CE42" s="1053">
        <f>14*40/2</f>
        <v>280</v>
      </c>
      <c r="CF42" s="1052">
        <f>CD42-CE42</f>
        <v>145.2</v>
      </c>
      <c r="CG42" s="1054"/>
      <c r="CH42" s="319"/>
      <c r="CI42" s="310"/>
      <c r="CJ42" s="622">
        <f>SUM(BR42:BS42)</f>
        <v>5.4</v>
      </c>
      <c r="CK42" s="310"/>
      <c r="CL42" s="310" t="s">
        <v>464</v>
      </c>
      <c r="CM42" s="319"/>
      <c r="CN42" s="306"/>
      <c r="CO42" s="319"/>
      <c r="CP42" s="322"/>
    </row>
    <row r="43" spans="1:94" s="323" customFormat="1" ht="12" thickBot="1">
      <c r="A43" s="1004"/>
      <c r="B43" s="1044"/>
      <c r="C43" s="596" t="s">
        <v>309</v>
      </c>
      <c r="D43" s="592" t="s">
        <v>244</v>
      </c>
      <c r="E43" s="611">
        <v>8</v>
      </c>
      <c r="F43" s="611">
        <v>8</v>
      </c>
      <c r="G43" s="611">
        <v>8</v>
      </c>
      <c r="H43" s="611">
        <v>8</v>
      </c>
      <c r="I43" s="611">
        <v>8</v>
      </c>
      <c r="J43" s="611">
        <v>8</v>
      </c>
      <c r="K43" s="611">
        <v>8</v>
      </c>
      <c r="L43" s="611">
        <v>8</v>
      </c>
      <c r="M43" s="611">
        <v>8</v>
      </c>
      <c r="N43" s="611">
        <v>8</v>
      </c>
      <c r="O43" s="611">
        <v>8</v>
      </c>
      <c r="P43" s="611">
        <v>2</v>
      </c>
      <c r="Q43" s="611"/>
      <c r="R43" s="611"/>
      <c r="S43" s="611"/>
      <c r="T43" s="611"/>
      <c r="U43" s="611"/>
      <c r="V43" s="611"/>
      <c r="W43" s="611"/>
      <c r="X43" s="611"/>
      <c r="Y43" s="592"/>
      <c r="Z43" s="592"/>
      <c r="AA43" s="592"/>
      <c r="AB43" s="592"/>
      <c r="AC43" s="592"/>
      <c r="AD43" s="592"/>
      <c r="AE43" s="592"/>
      <c r="AF43" s="592"/>
      <c r="AG43" s="592"/>
      <c r="AH43" s="592"/>
      <c r="AI43" s="592"/>
      <c r="AJ43" s="592"/>
      <c r="AK43" s="592"/>
      <c r="AL43" s="592"/>
      <c r="AM43" s="592"/>
      <c r="AN43" s="592"/>
      <c r="AO43" s="592"/>
      <c r="AP43" s="592"/>
      <c r="AQ43" s="592"/>
      <c r="AR43" s="592"/>
      <c r="AS43" s="592"/>
      <c r="AT43" s="592"/>
      <c r="AU43" s="1008"/>
      <c r="AV43" s="592">
        <f>VLOOKUP(D43,'DANH SACH H'!$A$2:$B$10,2,0)</f>
        <v>35</v>
      </c>
      <c r="AW43" s="592">
        <f>VLOOKUP(D43,'[1]DANH SACH H'!$A$1:$C$11,3,0)</f>
        <v>35</v>
      </c>
      <c r="AX43" s="592">
        <v>11</v>
      </c>
      <c r="AY43" s="592">
        <v>49</v>
      </c>
      <c r="AZ43" s="592"/>
      <c r="BA43" s="592">
        <f t="shared" si="7"/>
        <v>1</v>
      </c>
      <c r="BB43" s="858">
        <f t="shared" si="0"/>
        <v>1</v>
      </c>
      <c r="BC43" s="592">
        <f t="shared" si="8"/>
        <v>66</v>
      </c>
      <c r="BD43" s="592"/>
      <c r="BE43" s="592"/>
      <c r="BF43" s="592"/>
      <c r="BG43" s="592"/>
      <c r="BH43" s="592"/>
      <c r="BI43" s="592"/>
      <c r="BJ43" s="678">
        <f t="shared" si="9"/>
        <v>66</v>
      </c>
      <c r="BK43" s="592"/>
      <c r="BL43" s="592"/>
      <c r="BM43" s="592"/>
      <c r="BN43" s="592"/>
      <c r="BO43" s="592"/>
      <c r="BP43" s="592"/>
      <c r="BQ43" s="592">
        <f t="shared" si="10"/>
        <v>0.5</v>
      </c>
      <c r="BR43" s="592">
        <f t="shared" si="11"/>
        <v>2.4</v>
      </c>
      <c r="BS43" s="595">
        <f t="shared" si="12"/>
        <v>7</v>
      </c>
      <c r="BT43" s="592"/>
      <c r="BU43" s="592"/>
      <c r="BV43" s="1008"/>
      <c r="BW43" s="1008"/>
      <c r="BX43" s="1008"/>
      <c r="BY43" s="594"/>
      <c r="BZ43" s="592"/>
      <c r="CA43" s="594"/>
      <c r="CB43" s="594"/>
      <c r="CC43" s="594"/>
      <c r="CD43" s="1030"/>
      <c r="CE43" s="1032"/>
      <c r="CF43" s="1030"/>
      <c r="CG43" s="1034"/>
      <c r="CH43" s="319"/>
      <c r="CI43" s="310"/>
      <c r="CJ43" s="622">
        <f>SUM(BR43:BS43)</f>
        <v>9.4</v>
      </c>
      <c r="CK43" s="310"/>
      <c r="CL43" s="310" t="s">
        <v>464</v>
      </c>
      <c r="CM43" s="319"/>
      <c r="CN43" s="306"/>
      <c r="CO43" s="319"/>
      <c r="CP43" s="322"/>
    </row>
    <row r="44" spans="1:94" s="323" customFormat="1" ht="19.5" customHeight="1" thickBot="1">
      <c r="A44" s="1004"/>
      <c r="B44" s="1044"/>
      <c r="C44" s="596" t="s">
        <v>269</v>
      </c>
      <c r="D44" s="592" t="s">
        <v>241</v>
      </c>
      <c r="E44" s="611"/>
      <c r="F44" s="611"/>
      <c r="G44" s="611"/>
      <c r="H44" s="611"/>
      <c r="I44" s="611"/>
      <c r="J44" s="611"/>
      <c r="K44" s="611"/>
      <c r="L44" s="611"/>
      <c r="M44" s="611"/>
      <c r="N44" s="611"/>
      <c r="O44" s="611"/>
      <c r="P44" s="611"/>
      <c r="Q44" s="611"/>
      <c r="R44" s="611">
        <v>16</v>
      </c>
      <c r="S44" s="611">
        <v>16</v>
      </c>
      <c r="T44" s="611">
        <v>16</v>
      </c>
      <c r="U44" s="611">
        <v>16</v>
      </c>
      <c r="V44" s="611">
        <v>16</v>
      </c>
      <c r="W44" s="611">
        <v>10</v>
      </c>
      <c r="X44" s="611"/>
      <c r="Y44" s="592"/>
      <c r="Z44" s="592"/>
      <c r="AA44" s="592"/>
      <c r="AB44" s="592"/>
      <c r="AC44" s="592"/>
      <c r="AD44" s="592"/>
      <c r="AE44" s="592"/>
      <c r="AF44" s="592"/>
      <c r="AG44" s="592"/>
      <c r="AH44" s="592"/>
      <c r="AI44" s="592"/>
      <c r="AJ44" s="592"/>
      <c r="AK44" s="592"/>
      <c r="AL44" s="592"/>
      <c r="AM44" s="592"/>
      <c r="AN44" s="592"/>
      <c r="AO44" s="592"/>
      <c r="AP44" s="592"/>
      <c r="AQ44" s="592"/>
      <c r="AR44" s="592"/>
      <c r="AS44" s="592"/>
      <c r="AT44" s="592"/>
      <c r="AU44" s="1008"/>
      <c r="AV44" s="592">
        <f>VLOOKUP(D44,'DANH SACH H'!$A$2:$B$10,2,0)</f>
        <v>11</v>
      </c>
      <c r="AW44" s="592">
        <f>VLOOKUP(D44,'[1]DANH SACH H'!$A$1:$C$11,3,0)</f>
        <v>10</v>
      </c>
      <c r="AX44" s="592">
        <v>11</v>
      </c>
      <c r="AY44" s="592">
        <v>49</v>
      </c>
      <c r="AZ44" s="592"/>
      <c r="BA44" s="592">
        <f t="shared" si="7"/>
        <v>0.8</v>
      </c>
      <c r="BB44" s="858">
        <f t="shared" si="0"/>
        <v>0.8</v>
      </c>
      <c r="BC44" s="592">
        <f t="shared" si="8"/>
        <v>54</v>
      </c>
      <c r="BD44" s="592"/>
      <c r="BE44" s="592"/>
      <c r="BF44" s="592"/>
      <c r="BG44" s="592"/>
      <c r="BH44" s="592"/>
      <c r="BI44" s="592"/>
      <c r="BJ44" s="678">
        <f t="shared" si="9"/>
        <v>54</v>
      </c>
      <c r="BK44" s="592"/>
      <c r="BL44" s="592"/>
      <c r="BM44" s="592"/>
      <c r="BN44" s="592"/>
      <c r="BO44" s="592"/>
      <c r="BP44" s="592"/>
      <c r="BQ44" s="592">
        <f t="shared" si="10"/>
        <v>0.5</v>
      </c>
      <c r="BR44" s="592">
        <f t="shared" si="11"/>
        <v>2.4</v>
      </c>
      <c r="BS44" s="595">
        <f t="shared" si="12"/>
        <v>2.2</v>
      </c>
      <c r="BT44" s="592"/>
      <c r="BU44" s="592"/>
      <c r="BV44" s="1008"/>
      <c r="BW44" s="1008"/>
      <c r="BX44" s="1008"/>
      <c r="BY44" s="594"/>
      <c r="BZ44" s="592"/>
      <c r="CA44" s="594"/>
      <c r="CB44" s="594"/>
      <c r="CC44" s="594"/>
      <c r="CD44" s="1030"/>
      <c r="CE44" s="1032"/>
      <c r="CF44" s="1030"/>
      <c r="CG44" s="1034"/>
      <c r="CH44" s="319"/>
      <c r="CI44" s="310"/>
      <c r="CJ44" s="622">
        <f>SUM(BR44:BS44)</f>
        <v>4.6</v>
      </c>
      <c r="CK44" s="310"/>
      <c r="CL44" s="310" t="s">
        <v>464</v>
      </c>
      <c r="CM44" s="319"/>
      <c r="CN44" s="306"/>
      <c r="CO44" s="319"/>
      <c r="CP44" s="322"/>
    </row>
    <row r="45" spans="1:94" s="323" customFormat="1" ht="15.75" customHeight="1" thickBot="1">
      <c r="A45" s="1004"/>
      <c r="B45" s="1044"/>
      <c r="C45" s="596" t="s">
        <v>217</v>
      </c>
      <c r="D45" s="592" t="s">
        <v>275</v>
      </c>
      <c r="E45" s="611"/>
      <c r="F45" s="611"/>
      <c r="G45" s="611"/>
      <c r="H45" s="611">
        <v>8</v>
      </c>
      <c r="I45" s="611">
        <v>8</v>
      </c>
      <c r="J45" s="611">
        <v>8</v>
      </c>
      <c r="K45" s="611">
        <v>8</v>
      </c>
      <c r="L45" s="611">
        <v>8</v>
      </c>
      <c r="M45" s="611">
        <v>8</v>
      </c>
      <c r="N45" s="611">
        <v>8</v>
      </c>
      <c r="O45" s="611">
        <v>8</v>
      </c>
      <c r="P45" s="611">
        <v>8</v>
      </c>
      <c r="Q45" s="611">
        <v>8</v>
      </c>
      <c r="R45" s="611">
        <v>8</v>
      </c>
      <c r="S45" s="611">
        <v>8</v>
      </c>
      <c r="T45" s="611">
        <v>8</v>
      </c>
      <c r="U45" s="611">
        <v>16</v>
      </c>
      <c r="V45" s="611">
        <v>16</v>
      </c>
      <c r="W45" s="611">
        <v>14</v>
      </c>
      <c r="X45" s="611"/>
      <c r="Y45" s="592"/>
      <c r="Z45" s="592"/>
      <c r="AA45" s="592"/>
      <c r="AB45" s="592"/>
      <c r="AC45" s="592"/>
      <c r="AD45" s="592"/>
      <c r="AE45" s="592"/>
      <c r="AF45" s="592"/>
      <c r="AG45" s="592"/>
      <c r="AH45" s="592"/>
      <c r="AI45" s="592"/>
      <c r="AJ45" s="592"/>
      <c r="AK45" s="592"/>
      <c r="AL45" s="592"/>
      <c r="AM45" s="592"/>
      <c r="AN45" s="592"/>
      <c r="AO45" s="592"/>
      <c r="AP45" s="592"/>
      <c r="AQ45" s="592"/>
      <c r="AR45" s="592"/>
      <c r="AS45" s="592"/>
      <c r="AT45" s="592"/>
      <c r="AU45" s="1008"/>
      <c r="AV45" s="592">
        <f>VLOOKUP(D45,'DANH SACH H'!$A$2:$B$10,2,0)</f>
        <v>30</v>
      </c>
      <c r="AW45" s="592" t="e">
        <f>VLOOKUP(D45,'[1]DANH SACH H'!$A$1:$C$11,3,0)</f>
        <v>#N/A</v>
      </c>
      <c r="AX45" s="592">
        <v>8</v>
      </c>
      <c r="AY45" s="592">
        <v>72</v>
      </c>
      <c r="AZ45" s="592"/>
      <c r="BA45" s="592">
        <f t="shared" si="7"/>
        <v>1</v>
      </c>
      <c r="BB45" s="858">
        <f t="shared" si="0"/>
        <v>1</v>
      </c>
      <c r="BC45" s="592">
        <f t="shared" si="8"/>
        <v>88</v>
      </c>
      <c r="BD45" s="592"/>
      <c r="BE45" s="592"/>
      <c r="BF45" s="592"/>
      <c r="BG45" s="592"/>
      <c r="BH45" s="592"/>
      <c r="BI45" s="592"/>
      <c r="BJ45" s="678">
        <f t="shared" si="9"/>
        <v>88</v>
      </c>
      <c r="BK45" s="592"/>
      <c r="BL45" s="592"/>
      <c r="BM45" s="592"/>
      <c r="BN45" s="592"/>
      <c r="BO45" s="592"/>
      <c r="BP45" s="592"/>
      <c r="BQ45" s="592">
        <f t="shared" si="10"/>
        <v>0.5</v>
      </c>
      <c r="BR45" s="592">
        <f t="shared" si="11"/>
        <v>2.4</v>
      </c>
      <c r="BS45" s="595">
        <f t="shared" si="12"/>
        <v>6</v>
      </c>
      <c r="BT45" s="592"/>
      <c r="BU45" s="592"/>
      <c r="BV45" s="1008"/>
      <c r="BW45" s="1008"/>
      <c r="BX45" s="1008"/>
      <c r="BY45" s="594"/>
      <c r="BZ45" s="592"/>
      <c r="CA45" s="594"/>
      <c r="CB45" s="594"/>
      <c r="CC45" s="594"/>
      <c r="CD45" s="1030"/>
      <c r="CE45" s="1032"/>
      <c r="CF45" s="1030"/>
      <c r="CG45" s="1034"/>
      <c r="CH45" s="319"/>
      <c r="CI45" s="310"/>
      <c r="CJ45" s="622">
        <f>SUM(BR45:BS45)</f>
        <v>8.4</v>
      </c>
      <c r="CK45" s="310"/>
      <c r="CL45" s="310" t="s">
        <v>464</v>
      </c>
      <c r="CM45" s="319"/>
      <c r="CN45" s="306"/>
      <c r="CO45" s="319"/>
      <c r="CP45" s="322"/>
    </row>
    <row r="46" spans="1:94" s="323" customFormat="1" ht="15.75" customHeight="1" thickBot="1">
      <c r="A46" s="1004"/>
      <c r="B46" s="1044"/>
      <c r="C46" s="596" t="s">
        <v>217</v>
      </c>
      <c r="D46" s="592" t="s">
        <v>361</v>
      </c>
      <c r="E46" s="611"/>
      <c r="F46" s="611"/>
      <c r="G46" s="611"/>
      <c r="H46" s="611"/>
      <c r="I46" s="611"/>
      <c r="J46" s="611"/>
      <c r="K46" s="611"/>
      <c r="L46" s="611"/>
      <c r="M46" s="611"/>
      <c r="N46" s="611"/>
      <c r="O46" s="611"/>
      <c r="P46" s="611"/>
      <c r="Q46" s="611"/>
      <c r="R46" s="611"/>
      <c r="S46" s="611"/>
      <c r="T46" s="611"/>
      <c r="U46" s="611"/>
      <c r="V46" s="611"/>
      <c r="W46" s="611"/>
      <c r="X46" s="611"/>
      <c r="Y46" s="592"/>
      <c r="Z46" s="611">
        <v>8</v>
      </c>
      <c r="AA46" s="611">
        <v>8</v>
      </c>
      <c r="AB46" s="611">
        <v>8</v>
      </c>
      <c r="AC46" s="611">
        <v>8</v>
      </c>
      <c r="AD46" s="611">
        <v>8</v>
      </c>
      <c r="AE46" s="611">
        <v>8</v>
      </c>
      <c r="AF46" s="611">
        <v>8</v>
      </c>
      <c r="AG46" s="611">
        <v>8</v>
      </c>
      <c r="AH46" s="611">
        <v>8</v>
      </c>
      <c r="AI46" s="611">
        <v>8</v>
      </c>
      <c r="AJ46" s="611">
        <v>8</v>
      </c>
      <c r="AK46" s="611">
        <v>8</v>
      </c>
      <c r="AL46" s="611">
        <v>8</v>
      </c>
      <c r="AM46" s="611">
        <v>8</v>
      </c>
      <c r="AN46" s="611">
        <v>8</v>
      </c>
      <c r="AO46" s="611">
        <v>8</v>
      </c>
      <c r="AP46" s="611">
        <v>8</v>
      </c>
      <c r="AQ46" s="611">
        <v>4</v>
      </c>
      <c r="AR46" s="592"/>
      <c r="AS46" s="592"/>
      <c r="AT46" s="592"/>
      <c r="AU46" s="1008"/>
      <c r="AV46" s="592">
        <f>VLOOKUP(D46,'DANH SACH H'!$A$2:$B$10,2,0)</f>
        <v>15</v>
      </c>
      <c r="AW46" s="592" t="e">
        <f>VLOOKUP(D46,'[1]DANH SACH H'!$A$1:$C$11,3,0)</f>
        <v>#N/A</v>
      </c>
      <c r="AX46" s="592">
        <v>8</v>
      </c>
      <c r="AY46" s="592">
        <v>72</v>
      </c>
      <c r="AZ46" s="592"/>
      <c r="BA46" s="592">
        <f t="shared" si="7"/>
        <v>0.8</v>
      </c>
      <c r="BB46" s="858">
        <f t="shared" si="0"/>
        <v>1</v>
      </c>
      <c r="BC46" s="592">
        <f t="shared" si="8"/>
        <v>86.4</v>
      </c>
      <c r="BD46" s="592"/>
      <c r="BE46" s="592"/>
      <c r="BF46" s="592"/>
      <c r="BG46" s="592"/>
      <c r="BH46" s="592"/>
      <c r="BI46" s="592"/>
      <c r="BJ46" s="678">
        <f t="shared" si="9"/>
        <v>86.4</v>
      </c>
      <c r="BK46" s="592"/>
      <c r="BL46" s="592"/>
      <c r="BM46" s="592"/>
      <c r="BN46" s="592"/>
      <c r="BO46" s="592"/>
      <c r="BP46" s="592"/>
      <c r="BQ46" s="592">
        <f t="shared" si="10"/>
        <v>0.5</v>
      </c>
      <c r="BR46" s="592">
        <f t="shared" si="11"/>
        <v>2.4</v>
      </c>
      <c r="BS46" s="595">
        <f t="shared" si="12"/>
        <v>3</v>
      </c>
      <c r="BT46" s="592"/>
      <c r="BU46" s="592"/>
      <c r="BV46" s="1008"/>
      <c r="BW46" s="1008"/>
      <c r="BX46" s="1008"/>
      <c r="BY46" s="594"/>
      <c r="BZ46" s="592"/>
      <c r="CA46" s="594"/>
      <c r="CB46" s="594"/>
      <c r="CC46" s="594"/>
      <c r="CD46" s="1030"/>
      <c r="CE46" s="1032"/>
      <c r="CF46" s="1030"/>
      <c r="CG46" s="1034"/>
      <c r="CH46" s="319"/>
      <c r="CI46" s="310"/>
      <c r="CJ46" s="310"/>
      <c r="CK46" s="310"/>
      <c r="CL46" s="310"/>
      <c r="CM46" s="319"/>
      <c r="CN46" s="498">
        <f>SUM(BR46:BS46)</f>
        <v>5.4</v>
      </c>
      <c r="CO46" s="319"/>
      <c r="CP46" s="322" t="s">
        <v>424</v>
      </c>
    </row>
    <row r="47" spans="1:94" s="323" customFormat="1" ht="20.25" customHeight="1" thickBot="1">
      <c r="A47" s="1004"/>
      <c r="B47" s="1044"/>
      <c r="C47" s="596" t="s">
        <v>555</v>
      </c>
      <c r="D47" s="848" t="s">
        <v>241</v>
      </c>
      <c r="E47" s="611"/>
      <c r="F47" s="611"/>
      <c r="G47" s="611"/>
      <c r="H47" s="611"/>
      <c r="I47" s="611"/>
      <c r="J47" s="611"/>
      <c r="K47" s="611"/>
      <c r="L47" s="611"/>
      <c r="M47" s="611"/>
      <c r="N47" s="611"/>
      <c r="O47" s="611"/>
      <c r="P47" s="611"/>
      <c r="Q47" s="611"/>
      <c r="R47" s="611"/>
      <c r="S47" s="611"/>
      <c r="T47" s="611"/>
      <c r="U47" s="611"/>
      <c r="V47" s="611"/>
      <c r="W47" s="611"/>
      <c r="X47" s="611"/>
      <c r="Y47" s="848"/>
      <c r="Z47" s="611"/>
      <c r="AA47" s="611"/>
      <c r="AB47" s="611"/>
      <c r="AC47" s="611"/>
      <c r="AD47" s="611"/>
      <c r="AE47" s="611"/>
      <c r="AF47" s="611"/>
      <c r="AG47" s="611"/>
      <c r="AH47" s="611"/>
      <c r="AI47" s="611"/>
      <c r="AJ47" s="611"/>
      <c r="AK47" s="611"/>
      <c r="AL47" s="611"/>
      <c r="AM47" s="611"/>
      <c r="AN47" s="611"/>
      <c r="AO47" s="611"/>
      <c r="AP47" s="611"/>
      <c r="AQ47" s="611"/>
      <c r="AR47" s="848"/>
      <c r="AS47" s="848"/>
      <c r="AT47" s="848"/>
      <c r="AU47" s="1008"/>
      <c r="AV47" s="848">
        <f>VLOOKUP(D47,'DANH SACH H'!$A$2:$B$10,2,0)</f>
        <v>11</v>
      </c>
      <c r="AW47" s="848"/>
      <c r="AX47" s="848">
        <v>5</v>
      </c>
      <c r="AY47" s="848">
        <v>52</v>
      </c>
      <c r="AZ47" s="848"/>
      <c r="BA47" s="848">
        <f t="shared" si="7"/>
        <v>0.8</v>
      </c>
      <c r="BB47" s="858">
        <f t="shared" si="0"/>
        <v>0.8</v>
      </c>
      <c r="BC47" s="848">
        <f t="shared" si="8"/>
        <v>51.300000000000004</v>
      </c>
      <c r="BD47" s="848"/>
      <c r="BE47" s="848"/>
      <c r="BF47" s="848"/>
      <c r="BG47" s="848"/>
      <c r="BH47" s="848"/>
      <c r="BI47" s="848"/>
      <c r="BJ47" s="678">
        <f t="shared" si="9"/>
        <v>51.300000000000004</v>
      </c>
      <c r="BK47" s="848"/>
      <c r="BL47" s="848"/>
      <c r="BM47" s="848"/>
      <c r="BN47" s="848"/>
      <c r="BO47" s="848"/>
      <c r="BP47" s="848"/>
      <c r="BQ47" s="848">
        <f t="shared" si="10"/>
        <v>0.5</v>
      </c>
      <c r="BR47" s="848">
        <f t="shared" si="11"/>
        <v>2.4</v>
      </c>
      <c r="BS47" s="849">
        <f t="shared" si="12"/>
        <v>2.2</v>
      </c>
      <c r="BT47" s="848"/>
      <c r="BU47" s="848"/>
      <c r="BV47" s="1008"/>
      <c r="BW47" s="1008"/>
      <c r="BX47" s="1008"/>
      <c r="BY47" s="594"/>
      <c r="BZ47" s="848"/>
      <c r="CA47" s="594"/>
      <c r="CB47" s="594"/>
      <c r="CC47" s="594"/>
      <c r="CD47" s="1030"/>
      <c r="CE47" s="1032"/>
      <c r="CF47" s="1030"/>
      <c r="CG47" s="1034"/>
      <c r="CH47" s="319"/>
      <c r="CI47" s="310"/>
      <c r="CJ47" s="310"/>
      <c r="CK47" s="310"/>
      <c r="CL47" s="310"/>
      <c r="CM47" s="319"/>
      <c r="CN47" s="851"/>
      <c r="CO47" s="319"/>
      <c r="CP47" s="322"/>
    </row>
    <row r="48" spans="1:94" s="323" customFormat="1" ht="21" customHeight="1" thickBot="1">
      <c r="A48" s="1004"/>
      <c r="B48" s="1044"/>
      <c r="C48" s="707" t="s">
        <v>143</v>
      </c>
      <c r="D48" s="602"/>
      <c r="E48" s="592"/>
      <c r="F48" s="708"/>
      <c r="G48" s="708"/>
      <c r="H48" s="708"/>
      <c r="I48" s="708"/>
      <c r="J48" s="708"/>
      <c r="K48" s="708"/>
      <c r="L48" s="708"/>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2"/>
      <c r="AL48" s="592"/>
      <c r="AM48" s="592"/>
      <c r="AN48" s="592"/>
      <c r="AO48" s="592"/>
      <c r="AP48" s="592"/>
      <c r="AQ48" s="592"/>
      <c r="AR48" s="592"/>
      <c r="AS48" s="592"/>
      <c r="AT48" s="592"/>
      <c r="AU48" s="1008"/>
      <c r="AV48" s="592"/>
      <c r="AW48" s="592"/>
      <c r="AX48" s="592"/>
      <c r="AY48" s="592"/>
      <c r="AZ48" s="592"/>
      <c r="BA48" s="592"/>
      <c r="BB48" s="858"/>
      <c r="BC48" s="592"/>
      <c r="BD48" s="592"/>
      <c r="BE48" s="592"/>
      <c r="BF48" s="592"/>
      <c r="BG48" s="592"/>
      <c r="BH48" s="592"/>
      <c r="BI48" s="592"/>
      <c r="BJ48" s="592"/>
      <c r="BK48" s="592"/>
      <c r="BL48" s="592"/>
      <c r="BM48" s="592">
        <f>(AX48*BK48+AY48*BL48+BD48*BK48+BE48*BL48)+SUM(AX48:AY48)*0.1</f>
        <v>0</v>
      </c>
      <c r="BN48" s="592"/>
      <c r="BO48" s="592"/>
      <c r="BP48" s="592"/>
      <c r="BQ48" s="592"/>
      <c r="BR48" s="595">
        <f>SUM(CJ49:CJ52)</f>
        <v>28</v>
      </c>
      <c r="BS48" s="592"/>
      <c r="BT48" s="592"/>
      <c r="BU48" s="592"/>
      <c r="BV48" s="1008"/>
      <c r="BW48" s="1008"/>
      <c r="BX48" s="1008"/>
      <c r="BY48" s="594"/>
      <c r="BZ48" s="592"/>
      <c r="CA48" s="594"/>
      <c r="CB48" s="594"/>
      <c r="CC48" s="594"/>
      <c r="CD48" s="1030"/>
      <c r="CE48" s="1032"/>
      <c r="CF48" s="1030"/>
      <c r="CG48" s="1034"/>
      <c r="CH48" s="319"/>
      <c r="CI48" s="310"/>
      <c r="CJ48" s="310"/>
      <c r="CK48" s="310"/>
      <c r="CL48" s="310"/>
      <c r="CM48" s="319"/>
      <c r="CN48" s="306"/>
      <c r="CO48" s="319"/>
      <c r="CP48" s="322"/>
    </row>
    <row r="49" spans="1:94" s="323" customFormat="1" ht="23.25" customHeight="1" thickBot="1">
      <c r="A49" s="864">
        <v>8</v>
      </c>
      <c r="B49" s="866" t="s">
        <v>134</v>
      </c>
      <c r="C49" s="261" t="s">
        <v>266</v>
      </c>
      <c r="D49" s="16" t="s">
        <v>244</v>
      </c>
      <c r="E49" s="184">
        <v>8</v>
      </c>
      <c r="F49" s="184">
        <v>8</v>
      </c>
      <c r="G49" s="184">
        <v>8</v>
      </c>
      <c r="H49" s="184">
        <v>8</v>
      </c>
      <c r="I49" s="184">
        <v>8</v>
      </c>
      <c r="J49" s="184">
        <v>8</v>
      </c>
      <c r="K49" s="184">
        <v>8</v>
      </c>
      <c r="L49" s="184">
        <v>8</v>
      </c>
      <c r="M49" s="184">
        <v>8</v>
      </c>
      <c r="N49" s="184">
        <v>8</v>
      </c>
      <c r="O49" s="184">
        <v>8</v>
      </c>
      <c r="P49" s="184">
        <v>8</v>
      </c>
      <c r="Q49" s="184">
        <v>8</v>
      </c>
      <c r="R49" s="184">
        <v>8</v>
      </c>
      <c r="S49" s="184">
        <v>8</v>
      </c>
      <c r="T49" s="184">
        <v>8</v>
      </c>
      <c r="U49" s="184">
        <v>8</v>
      </c>
      <c r="V49" s="184">
        <v>8</v>
      </c>
      <c r="W49" s="184">
        <v>6</v>
      </c>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883">
        <f>SUM(E49:S51)+SUM(T49:W51)+SUM(Z52:AK56)</f>
        <v>748</v>
      </c>
      <c r="AV49" s="16">
        <f>VLOOKUP(D49,'DANH SACH H'!$A$2:$B$10,2,0)</f>
        <v>35</v>
      </c>
      <c r="AW49" s="315">
        <f>VLOOKUP(D49,'[1]DANH SACH H'!$A$1:$C$11,3,0)</f>
        <v>35</v>
      </c>
      <c r="AX49" s="16">
        <v>24</v>
      </c>
      <c r="AY49" s="16">
        <v>6</v>
      </c>
      <c r="AZ49" s="315"/>
      <c r="BA49" s="315">
        <f aca="true" t="shared" si="13" ref="BA49:BA56">IF(AV49&lt;25,0.8,IF(AND(AV49&gt;=25,AV49&lt;=35),1,IF(AND(AV49&gt;=36,AV49&lt;=50),1.2,1.3)))</f>
        <v>1</v>
      </c>
      <c r="BB49" s="858">
        <f t="shared" si="0"/>
        <v>1</v>
      </c>
      <c r="BC49" s="315">
        <f>(AX49*BA49+AY49*BB49)+AZ49/8*2.5</f>
        <v>30</v>
      </c>
      <c r="BD49" s="315"/>
      <c r="BE49" s="315"/>
      <c r="BF49" s="315"/>
      <c r="BG49" s="315"/>
      <c r="BH49" s="315"/>
      <c r="BI49" s="315"/>
      <c r="BJ49" s="709">
        <f>BC49+BI49</f>
        <v>30</v>
      </c>
      <c r="BK49" s="311"/>
      <c r="BL49" s="311"/>
      <c r="BM49" s="16"/>
      <c r="BN49" s="16"/>
      <c r="BO49" s="16"/>
      <c r="BP49" s="883"/>
      <c r="BQ49" s="16">
        <f aca="true" t="shared" si="14" ref="BQ49:BQ56">1*0.5</f>
        <v>0.5</v>
      </c>
      <c r="BR49" s="16">
        <f aca="true" t="shared" si="15" ref="BR49:BR56">8*0.3</f>
        <v>2.4</v>
      </c>
      <c r="BS49" s="311">
        <f aca="true" t="shared" si="16" ref="BS49:BS56">0.2*AV49</f>
        <v>7</v>
      </c>
      <c r="BT49" s="16"/>
      <c r="BU49" s="16"/>
      <c r="BV49" s="883"/>
      <c r="BW49" s="15"/>
      <c r="BX49" s="1024">
        <f>SUM(BN49:BW58)</f>
        <v>123.2</v>
      </c>
      <c r="BY49" s="15"/>
      <c r="BZ49" s="16"/>
      <c r="CA49" s="15"/>
      <c r="CB49" s="15"/>
      <c r="CC49" s="15"/>
      <c r="CD49" s="1024">
        <f>SUM(BJ49:BJ56)+BX49</f>
        <v>557.4000000000001</v>
      </c>
      <c r="CE49" s="1021">
        <f>14*40/2</f>
        <v>280</v>
      </c>
      <c r="CF49" s="1024">
        <f>CD49-CE49</f>
        <v>277.4000000000001</v>
      </c>
      <c r="CG49" s="1027"/>
      <c r="CH49" s="319"/>
      <c r="CI49" s="310"/>
      <c r="CJ49" s="622">
        <f>SUM(BR49:BS49)</f>
        <v>9.4</v>
      </c>
      <c r="CK49" s="310"/>
      <c r="CL49" s="310" t="s">
        <v>465</v>
      </c>
      <c r="CM49" s="319"/>
      <c r="CN49" s="306"/>
      <c r="CO49" s="319"/>
      <c r="CP49" s="310"/>
    </row>
    <row r="50" spans="1:90" s="312" customFormat="1" ht="18.75" thickBot="1">
      <c r="A50" s="864"/>
      <c r="B50" s="866"/>
      <c r="C50" s="261" t="s">
        <v>310</v>
      </c>
      <c r="D50" s="16" t="s">
        <v>244</v>
      </c>
      <c r="E50" s="16">
        <v>6</v>
      </c>
      <c r="F50" s="16">
        <v>6</v>
      </c>
      <c r="G50" s="16">
        <v>6</v>
      </c>
      <c r="H50" s="16">
        <v>6</v>
      </c>
      <c r="I50" s="16">
        <v>6</v>
      </c>
      <c r="J50" s="16">
        <v>6</v>
      </c>
      <c r="K50" s="16">
        <v>6</v>
      </c>
      <c r="L50" s="16">
        <v>6</v>
      </c>
      <c r="M50" s="16">
        <v>6</v>
      </c>
      <c r="N50" s="16">
        <v>6</v>
      </c>
      <c r="O50" s="16">
        <v>6</v>
      </c>
      <c r="P50" s="16">
        <v>6</v>
      </c>
      <c r="Q50" s="16">
        <v>6</v>
      </c>
      <c r="R50" s="16">
        <v>6</v>
      </c>
      <c r="S50" s="16">
        <v>6</v>
      </c>
      <c r="T50" s="16"/>
      <c r="U50" s="16"/>
      <c r="V50" s="16"/>
      <c r="W50" s="16"/>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883"/>
      <c r="AV50" s="16">
        <f>VLOOKUP(D50,'DANH SACH H'!$A$2:$B$10,2,0)</f>
        <v>35</v>
      </c>
      <c r="AW50" s="315">
        <f>VLOOKUP(D50,'[1]DANH SACH H'!$A$1:$C$11,3,0)</f>
        <v>35</v>
      </c>
      <c r="AX50" s="16">
        <v>8</v>
      </c>
      <c r="AY50" s="16">
        <v>52</v>
      </c>
      <c r="AZ50" s="315"/>
      <c r="BA50" s="315">
        <f t="shared" si="13"/>
        <v>1</v>
      </c>
      <c r="BB50" s="858">
        <f t="shared" si="0"/>
        <v>1</v>
      </c>
      <c r="BC50" s="16">
        <f aca="true" t="shared" si="17" ref="BC50:BC56">(AX50*BA50+AY50*BB50)+AZ50/8*2.5+SUM(AX50:AY50)*0.1</f>
        <v>66</v>
      </c>
      <c r="BD50" s="315"/>
      <c r="BE50" s="315"/>
      <c r="BF50" s="315"/>
      <c r="BG50" s="315"/>
      <c r="BH50" s="315"/>
      <c r="BI50" s="315"/>
      <c r="BJ50" s="709">
        <f aca="true" t="shared" si="18" ref="BJ50:BJ56">BC50+BI50</f>
        <v>66</v>
      </c>
      <c r="BK50" s="311"/>
      <c r="BL50" s="311"/>
      <c r="BM50" s="16"/>
      <c r="BN50" s="315"/>
      <c r="BO50" s="315"/>
      <c r="BP50" s="883"/>
      <c r="BQ50" s="16">
        <f t="shared" si="14"/>
        <v>0.5</v>
      </c>
      <c r="BR50" s="16">
        <f t="shared" si="15"/>
        <v>2.4</v>
      </c>
      <c r="BS50" s="311">
        <f t="shared" si="16"/>
        <v>7</v>
      </c>
      <c r="BT50" s="315"/>
      <c r="BU50" s="315"/>
      <c r="BV50" s="883"/>
      <c r="BW50" s="15"/>
      <c r="BX50" s="1024"/>
      <c r="BY50" s="324"/>
      <c r="BZ50" s="324"/>
      <c r="CA50" s="324"/>
      <c r="CB50" s="324"/>
      <c r="CC50" s="315"/>
      <c r="CD50" s="1024"/>
      <c r="CE50" s="1021"/>
      <c r="CF50" s="1024"/>
      <c r="CG50" s="1027"/>
      <c r="CI50" s="310"/>
      <c r="CJ50" s="622">
        <f>SUM(BR50:BS50)</f>
        <v>9.4</v>
      </c>
      <c r="CK50" s="310"/>
      <c r="CL50" s="310" t="s">
        <v>465</v>
      </c>
    </row>
    <row r="51" spans="1:90" s="312" customFormat="1" ht="18.75" thickBot="1">
      <c r="A51" s="864"/>
      <c r="B51" s="866"/>
      <c r="C51" s="261" t="s">
        <v>266</v>
      </c>
      <c r="D51" s="16" t="s">
        <v>241</v>
      </c>
      <c r="E51" s="16">
        <v>6</v>
      </c>
      <c r="F51" s="16">
        <v>6</v>
      </c>
      <c r="G51" s="16">
        <v>6</v>
      </c>
      <c r="H51" s="16">
        <v>6</v>
      </c>
      <c r="I51" s="16">
        <v>6</v>
      </c>
      <c r="J51" s="16">
        <v>6</v>
      </c>
      <c r="K51" s="16">
        <v>6</v>
      </c>
      <c r="L51" s="16">
        <v>6</v>
      </c>
      <c r="M51" s="16">
        <v>6</v>
      </c>
      <c r="N51" s="16">
        <v>6</v>
      </c>
      <c r="O51" s="16">
        <v>6</v>
      </c>
      <c r="P51" s="16">
        <v>6</v>
      </c>
      <c r="Q51" s="16">
        <v>6</v>
      </c>
      <c r="R51" s="16">
        <v>6</v>
      </c>
      <c r="S51" s="16">
        <v>6</v>
      </c>
      <c r="T51" s="16">
        <v>6</v>
      </c>
      <c r="U51" s="16">
        <v>8</v>
      </c>
      <c r="V51" s="16">
        <v>8</v>
      </c>
      <c r="W51" s="16">
        <v>8</v>
      </c>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883"/>
      <c r="AV51" s="16">
        <f>VLOOKUP(D51,'DANH SACH H'!$A$2:$B$10,2,0)</f>
        <v>11</v>
      </c>
      <c r="AW51" s="315">
        <f>VLOOKUP(D51,'[1]DANH SACH H'!$A$1:$C$11,3,0)</f>
        <v>10</v>
      </c>
      <c r="AX51" s="16">
        <v>24</v>
      </c>
      <c r="AY51" s="16">
        <v>6</v>
      </c>
      <c r="AZ51" s="315"/>
      <c r="BA51" s="315">
        <f t="shared" si="13"/>
        <v>0.8</v>
      </c>
      <c r="BB51" s="858">
        <f t="shared" si="0"/>
        <v>0.8</v>
      </c>
      <c r="BC51" s="315">
        <f>(AX51*BA51+AY51*BB51)+AZ51/8*2.5</f>
        <v>24.000000000000004</v>
      </c>
      <c r="BD51" s="315"/>
      <c r="BE51" s="315"/>
      <c r="BF51" s="315"/>
      <c r="BG51" s="315"/>
      <c r="BH51" s="315"/>
      <c r="BI51" s="315"/>
      <c r="BJ51" s="709">
        <f t="shared" si="18"/>
        <v>24.000000000000004</v>
      </c>
      <c r="BK51" s="311"/>
      <c r="BL51" s="311"/>
      <c r="BM51" s="16"/>
      <c r="BN51" s="315"/>
      <c r="BO51" s="315"/>
      <c r="BP51" s="883"/>
      <c r="BQ51" s="16">
        <f t="shared" si="14"/>
        <v>0.5</v>
      </c>
      <c r="BR51" s="16">
        <f t="shared" si="15"/>
        <v>2.4</v>
      </c>
      <c r="BS51" s="311">
        <f t="shared" si="16"/>
        <v>2.2</v>
      </c>
      <c r="BT51" s="315"/>
      <c r="BU51" s="315"/>
      <c r="BV51" s="883"/>
      <c r="BW51" s="15"/>
      <c r="BX51" s="1024"/>
      <c r="BY51" s="324"/>
      <c r="BZ51" s="324"/>
      <c r="CA51" s="324"/>
      <c r="CB51" s="324"/>
      <c r="CC51" s="315"/>
      <c r="CD51" s="1024"/>
      <c r="CE51" s="1021"/>
      <c r="CF51" s="1024"/>
      <c r="CG51" s="1027"/>
      <c r="CI51" s="310"/>
      <c r="CJ51" s="622">
        <f>SUM(BR51:BS51)</f>
        <v>4.6</v>
      </c>
      <c r="CK51" s="310"/>
      <c r="CL51" s="310" t="s">
        <v>465</v>
      </c>
    </row>
    <row r="52" spans="1:94" s="312" customFormat="1" ht="12" thickBot="1">
      <c r="A52" s="864"/>
      <c r="B52" s="866"/>
      <c r="C52" s="261" t="s">
        <v>551</v>
      </c>
      <c r="D52" s="16" t="s">
        <v>241</v>
      </c>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184">
        <v>8</v>
      </c>
      <c r="AG52" s="184">
        <v>8</v>
      </c>
      <c r="AH52" s="184">
        <v>8</v>
      </c>
      <c r="AI52" s="184">
        <v>8</v>
      </c>
      <c r="AJ52" s="184">
        <v>8</v>
      </c>
      <c r="AK52" s="184">
        <v>8</v>
      </c>
      <c r="AL52" s="184">
        <v>8</v>
      </c>
      <c r="AM52" s="184">
        <v>8</v>
      </c>
      <c r="AN52" s="184">
        <v>8</v>
      </c>
      <c r="AO52" s="184">
        <v>8</v>
      </c>
      <c r="AP52" s="184">
        <v>8</v>
      </c>
      <c r="AQ52" s="184">
        <v>8</v>
      </c>
      <c r="AR52" s="184">
        <v>8</v>
      </c>
      <c r="AS52" s="184">
        <v>8</v>
      </c>
      <c r="AT52" s="184">
        <v>8</v>
      </c>
      <c r="AU52" s="883"/>
      <c r="AV52" s="16">
        <f>VLOOKUP(D52,'DANH SACH H'!$A$2:$B$10,2,0)</f>
        <v>11</v>
      </c>
      <c r="AW52" s="315">
        <f>VLOOKUP(D52,'[1]DANH SACH H'!$A$1:$C$11,3,0)</f>
        <v>10</v>
      </c>
      <c r="AX52" s="16">
        <v>33</v>
      </c>
      <c r="AY52" s="16">
        <v>117</v>
      </c>
      <c r="AZ52" s="315"/>
      <c r="BA52" s="315">
        <f t="shared" si="13"/>
        <v>0.8</v>
      </c>
      <c r="BB52" s="858">
        <f t="shared" si="0"/>
        <v>0.8</v>
      </c>
      <c r="BC52" s="16">
        <f t="shared" si="17"/>
        <v>135</v>
      </c>
      <c r="BD52" s="315"/>
      <c r="BE52" s="315"/>
      <c r="BF52" s="315"/>
      <c r="BG52" s="315"/>
      <c r="BH52" s="315"/>
      <c r="BI52" s="315"/>
      <c r="BJ52" s="709">
        <f t="shared" si="18"/>
        <v>135</v>
      </c>
      <c r="BK52" s="311"/>
      <c r="BL52" s="311"/>
      <c r="BM52" s="16"/>
      <c r="BN52" s="315"/>
      <c r="BO52" s="315"/>
      <c r="BP52" s="883"/>
      <c r="BQ52" s="16">
        <f t="shared" si="14"/>
        <v>0.5</v>
      </c>
      <c r="BR52" s="16">
        <f t="shared" si="15"/>
        <v>2.4</v>
      </c>
      <c r="BS52" s="311">
        <f t="shared" si="16"/>
        <v>2.2</v>
      </c>
      <c r="BT52" s="315"/>
      <c r="BU52" s="315"/>
      <c r="BV52" s="883"/>
      <c r="BW52" s="15"/>
      <c r="BX52" s="1024"/>
      <c r="BY52" s="324"/>
      <c r="BZ52" s="324"/>
      <c r="CA52" s="324"/>
      <c r="CB52" s="324"/>
      <c r="CC52" s="315"/>
      <c r="CD52" s="1024"/>
      <c r="CE52" s="1021"/>
      <c r="CF52" s="1024"/>
      <c r="CG52" s="1027"/>
      <c r="CI52" s="310"/>
      <c r="CJ52" s="622">
        <f>SUM(BR52:BS52)</f>
        <v>4.6</v>
      </c>
      <c r="CK52" s="310"/>
      <c r="CL52" s="310" t="s">
        <v>465</v>
      </c>
      <c r="CN52" s="498">
        <f>SUM(BR52:BS52)</f>
        <v>4.6</v>
      </c>
      <c r="CP52" s="312" t="s">
        <v>405</v>
      </c>
    </row>
    <row r="53" spans="1:94" s="312" customFormat="1" ht="22.5" customHeight="1" thickBot="1">
      <c r="A53" s="864"/>
      <c r="B53" s="866"/>
      <c r="C53" s="387" t="s">
        <v>266</v>
      </c>
      <c r="D53" s="16" t="s">
        <v>245</v>
      </c>
      <c r="E53" s="30"/>
      <c r="F53" s="30"/>
      <c r="G53" s="30"/>
      <c r="H53" s="30"/>
      <c r="I53" s="30"/>
      <c r="J53" s="30"/>
      <c r="K53" s="30"/>
      <c r="L53" s="30"/>
      <c r="M53" s="30"/>
      <c r="N53" s="30"/>
      <c r="O53" s="30"/>
      <c r="P53" s="30"/>
      <c r="Q53" s="30"/>
      <c r="R53" s="30"/>
      <c r="S53" s="30"/>
      <c r="T53" s="30"/>
      <c r="U53" s="30"/>
      <c r="V53" s="30"/>
      <c r="W53" s="30"/>
      <c r="X53" s="30"/>
      <c r="Y53" s="30"/>
      <c r="Z53" s="184">
        <v>8</v>
      </c>
      <c r="AA53" s="184">
        <v>8</v>
      </c>
      <c r="AB53" s="184">
        <v>8</v>
      </c>
      <c r="AC53" s="184">
        <v>8</v>
      </c>
      <c r="AD53" s="184">
        <v>8</v>
      </c>
      <c r="AE53" s="184">
        <v>8</v>
      </c>
      <c r="AF53" s="184">
        <v>8</v>
      </c>
      <c r="AG53" s="184">
        <v>8</v>
      </c>
      <c r="AH53" s="184">
        <v>8</v>
      </c>
      <c r="AI53" s="184">
        <v>16</v>
      </c>
      <c r="AJ53" s="184">
        <v>12</v>
      </c>
      <c r="AK53" s="184"/>
      <c r="AL53" s="184"/>
      <c r="AM53" s="184"/>
      <c r="AN53" s="184"/>
      <c r="AO53" s="184"/>
      <c r="AP53" s="184"/>
      <c r="AQ53" s="184"/>
      <c r="AR53" s="184"/>
      <c r="AS53" s="184"/>
      <c r="AT53" s="184"/>
      <c r="AU53" s="883"/>
      <c r="AV53" s="16">
        <f>VLOOKUP(D53,'DANH SACH H'!$A$2:$B$10,2,0)</f>
        <v>16</v>
      </c>
      <c r="AW53" s="315">
        <f>VLOOKUP(D53,'[1]DANH SACH H'!$A$1:$C$11,3,0)</f>
        <v>16</v>
      </c>
      <c r="AX53" s="16">
        <v>24</v>
      </c>
      <c r="AY53" s="16">
        <v>6</v>
      </c>
      <c r="AZ53" s="315"/>
      <c r="BA53" s="315">
        <f t="shared" si="13"/>
        <v>0.8</v>
      </c>
      <c r="BB53" s="858">
        <f t="shared" si="0"/>
        <v>1</v>
      </c>
      <c r="BC53" s="315">
        <f>(AX53*BA53+AY53*BB53)+AZ53/8*2.5</f>
        <v>25.200000000000003</v>
      </c>
      <c r="BD53" s="315"/>
      <c r="BE53" s="315"/>
      <c r="BF53" s="315"/>
      <c r="BG53" s="315"/>
      <c r="BH53" s="315"/>
      <c r="BI53" s="315"/>
      <c r="BJ53" s="709">
        <f t="shared" si="18"/>
        <v>25.200000000000003</v>
      </c>
      <c r="BK53" s="311"/>
      <c r="BL53" s="311"/>
      <c r="BM53" s="16"/>
      <c r="BN53" s="315"/>
      <c r="BO53" s="315"/>
      <c r="BP53" s="883"/>
      <c r="BQ53" s="16">
        <f t="shared" si="14"/>
        <v>0.5</v>
      </c>
      <c r="BR53" s="16">
        <f t="shared" si="15"/>
        <v>2.4</v>
      </c>
      <c r="BS53" s="311">
        <f t="shared" si="16"/>
        <v>3.2</v>
      </c>
      <c r="BT53" s="315"/>
      <c r="BU53" s="315"/>
      <c r="BV53" s="883"/>
      <c r="BW53" s="15"/>
      <c r="BX53" s="1024"/>
      <c r="BY53" s="324"/>
      <c r="BZ53" s="324"/>
      <c r="CA53" s="324"/>
      <c r="CB53" s="324"/>
      <c r="CC53" s="315"/>
      <c r="CD53" s="1024"/>
      <c r="CE53" s="1021"/>
      <c r="CF53" s="1024"/>
      <c r="CG53" s="1027"/>
      <c r="CI53" s="310"/>
      <c r="CJ53" s="622"/>
      <c r="CK53" s="310"/>
      <c r="CL53" s="310"/>
      <c r="CN53" s="498">
        <f>SUM(BR53:BS53)</f>
        <v>5.6</v>
      </c>
      <c r="CP53" s="312" t="s">
        <v>405</v>
      </c>
    </row>
    <row r="54" spans="1:94" s="312" customFormat="1" ht="18.75" thickBot="1">
      <c r="A54" s="864"/>
      <c r="B54" s="866"/>
      <c r="C54" s="261" t="s">
        <v>310</v>
      </c>
      <c r="D54" s="16" t="s">
        <v>245</v>
      </c>
      <c r="E54" s="30"/>
      <c r="F54" s="30"/>
      <c r="G54" s="30"/>
      <c r="H54" s="30"/>
      <c r="I54" s="30"/>
      <c r="J54" s="30"/>
      <c r="K54" s="30"/>
      <c r="L54" s="30"/>
      <c r="M54" s="30"/>
      <c r="N54" s="30"/>
      <c r="O54" s="30"/>
      <c r="P54" s="30"/>
      <c r="Q54" s="30"/>
      <c r="R54" s="30"/>
      <c r="S54" s="30"/>
      <c r="T54" s="30"/>
      <c r="U54" s="30"/>
      <c r="V54" s="30"/>
      <c r="W54" s="30"/>
      <c r="X54" s="30"/>
      <c r="Y54" s="30"/>
      <c r="Z54" s="16">
        <v>8</v>
      </c>
      <c r="AA54" s="16">
        <v>8</v>
      </c>
      <c r="AB54" s="16">
        <v>8</v>
      </c>
      <c r="AC54" s="16">
        <v>8</v>
      </c>
      <c r="AD54" s="16">
        <v>8</v>
      </c>
      <c r="AE54" s="16">
        <v>8</v>
      </c>
      <c r="AF54" s="16">
        <v>8</v>
      </c>
      <c r="AG54" s="16">
        <v>8</v>
      </c>
      <c r="AH54" s="16">
        <v>8</v>
      </c>
      <c r="AI54" s="16">
        <v>16</v>
      </c>
      <c r="AJ54" s="16">
        <v>2</v>
      </c>
      <c r="AK54" s="16"/>
      <c r="AL54" s="184"/>
      <c r="AM54" s="184"/>
      <c r="AN54" s="184"/>
      <c r="AO54" s="184"/>
      <c r="AP54" s="184"/>
      <c r="AQ54" s="184"/>
      <c r="AR54" s="184"/>
      <c r="AS54" s="184"/>
      <c r="AT54" s="184"/>
      <c r="AU54" s="883"/>
      <c r="AV54" s="16">
        <f>VLOOKUP(D54,'DANH SACH H'!$A$2:$B$10,2,0)</f>
        <v>16</v>
      </c>
      <c r="AW54" s="315">
        <f>VLOOKUP(D54,'[1]DANH SACH H'!$A$1:$C$11,3,0)</f>
        <v>16</v>
      </c>
      <c r="AX54" s="16">
        <v>8</v>
      </c>
      <c r="AY54" s="16">
        <v>52</v>
      </c>
      <c r="AZ54" s="315"/>
      <c r="BA54" s="315">
        <f t="shared" si="13"/>
        <v>0.8</v>
      </c>
      <c r="BB54" s="858">
        <f t="shared" si="0"/>
        <v>1</v>
      </c>
      <c r="BC54" s="16">
        <f t="shared" si="17"/>
        <v>64.4</v>
      </c>
      <c r="BD54" s="315"/>
      <c r="BE54" s="315"/>
      <c r="BF54" s="315"/>
      <c r="BG54" s="315"/>
      <c r="BH54" s="315"/>
      <c r="BI54" s="315"/>
      <c r="BJ54" s="709">
        <f t="shared" si="18"/>
        <v>64.4</v>
      </c>
      <c r="BK54" s="311"/>
      <c r="BL54" s="311"/>
      <c r="BM54" s="16"/>
      <c r="BN54" s="315"/>
      <c r="BO54" s="315"/>
      <c r="BP54" s="883"/>
      <c r="BQ54" s="16">
        <f t="shared" si="14"/>
        <v>0.5</v>
      </c>
      <c r="BR54" s="16">
        <f t="shared" si="15"/>
        <v>2.4</v>
      </c>
      <c r="BS54" s="311">
        <f t="shared" si="16"/>
        <v>3.2</v>
      </c>
      <c r="BT54" s="315"/>
      <c r="BU54" s="315"/>
      <c r="BV54" s="883"/>
      <c r="BW54" s="15"/>
      <c r="BX54" s="1024"/>
      <c r="BY54" s="324"/>
      <c r="BZ54" s="324"/>
      <c r="CA54" s="324"/>
      <c r="CB54" s="324"/>
      <c r="CC54" s="315"/>
      <c r="CD54" s="1024"/>
      <c r="CE54" s="1021"/>
      <c r="CF54" s="1024"/>
      <c r="CG54" s="1027"/>
      <c r="CI54" s="310"/>
      <c r="CJ54" s="622"/>
      <c r="CK54" s="310"/>
      <c r="CL54" s="310"/>
      <c r="CN54" s="498">
        <f>SUM(BR54:BS54)</f>
        <v>5.6</v>
      </c>
      <c r="CP54" s="312" t="s">
        <v>405</v>
      </c>
    </row>
    <row r="55" spans="1:94" s="312" customFormat="1" ht="19.5" thickBot="1">
      <c r="A55" s="864"/>
      <c r="B55" s="866"/>
      <c r="C55" s="387" t="s">
        <v>266</v>
      </c>
      <c r="D55" s="16" t="s">
        <v>243</v>
      </c>
      <c r="E55" s="30"/>
      <c r="F55" s="30"/>
      <c r="G55" s="30"/>
      <c r="H55" s="30"/>
      <c r="I55" s="30"/>
      <c r="J55" s="30"/>
      <c r="K55" s="30"/>
      <c r="L55" s="30"/>
      <c r="M55" s="30"/>
      <c r="N55" s="30"/>
      <c r="O55" s="30"/>
      <c r="P55" s="30"/>
      <c r="Q55" s="30"/>
      <c r="R55" s="30"/>
      <c r="S55" s="30"/>
      <c r="T55" s="30"/>
      <c r="U55" s="30"/>
      <c r="V55" s="30"/>
      <c r="W55" s="30"/>
      <c r="X55" s="30"/>
      <c r="Y55" s="30"/>
      <c r="Z55" s="442">
        <v>6</v>
      </c>
      <c r="AA55" s="442">
        <v>6</v>
      </c>
      <c r="AB55" s="442">
        <v>6</v>
      </c>
      <c r="AC55" s="442">
        <v>6</v>
      </c>
      <c r="AD55" s="442">
        <v>6</v>
      </c>
      <c r="AE55" s="442">
        <v>6</v>
      </c>
      <c r="AF55" s="442">
        <v>6</v>
      </c>
      <c r="AG55" s="442">
        <v>6</v>
      </c>
      <c r="AH55" s="442">
        <v>6</v>
      </c>
      <c r="AI55" s="442">
        <v>6</v>
      </c>
      <c r="AJ55" s="442"/>
      <c r="AK55" s="442"/>
      <c r="AL55" s="184"/>
      <c r="AM55" s="184"/>
      <c r="AN55" s="184"/>
      <c r="AO55" s="184"/>
      <c r="AP55" s="184"/>
      <c r="AQ55" s="184"/>
      <c r="AR55" s="184"/>
      <c r="AS55" s="184"/>
      <c r="AT55" s="184"/>
      <c r="AU55" s="883"/>
      <c r="AV55" s="16">
        <f>VLOOKUP(D55,'DANH SACH H'!$A$2:$B$10,2,0)</f>
        <v>24</v>
      </c>
      <c r="AW55" s="315">
        <f>VLOOKUP(D55,'[1]DANH SACH H'!$A$1:$C$11,3,0)</f>
        <v>24</v>
      </c>
      <c r="AX55" s="16">
        <v>24</v>
      </c>
      <c r="AY55" s="16">
        <v>6</v>
      </c>
      <c r="AZ55" s="315"/>
      <c r="BA55" s="315">
        <f t="shared" si="13"/>
        <v>0.8</v>
      </c>
      <c r="BB55" s="858">
        <f t="shared" si="0"/>
        <v>1</v>
      </c>
      <c r="BC55" s="315">
        <f>(AX55*BA55+AY55*BB55)+AZ55/8*2.5</f>
        <v>25.200000000000003</v>
      </c>
      <c r="BD55" s="315"/>
      <c r="BE55" s="315"/>
      <c r="BF55" s="315"/>
      <c r="BG55" s="315"/>
      <c r="BH55" s="315"/>
      <c r="BI55" s="315"/>
      <c r="BJ55" s="709">
        <f t="shared" si="18"/>
        <v>25.200000000000003</v>
      </c>
      <c r="BK55" s="311"/>
      <c r="BL55" s="311"/>
      <c r="BM55" s="16"/>
      <c r="BN55" s="315"/>
      <c r="BO55" s="315"/>
      <c r="BP55" s="883"/>
      <c r="BQ55" s="16">
        <f t="shared" si="14"/>
        <v>0.5</v>
      </c>
      <c r="BR55" s="16">
        <f t="shared" si="15"/>
        <v>2.4</v>
      </c>
      <c r="BS55" s="311">
        <f t="shared" si="16"/>
        <v>4.800000000000001</v>
      </c>
      <c r="BT55" s="315"/>
      <c r="BU55" s="315"/>
      <c r="BV55" s="883"/>
      <c r="BW55" s="15"/>
      <c r="BX55" s="1024"/>
      <c r="BY55" s="324"/>
      <c r="BZ55" s="324"/>
      <c r="CA55" s="324"/>
      <c r="CB55" s="324"/>
      <c r="CC55" s="315"/>
      <c r="CD55" s="1024"/>
      <c r="CE55" s="1021"/>
      <c r="CF55" s="1024"/>
      <c r="CG55" s="1027"/>
      <c r="CI55" s="310"/>
      <c r="CJ55" s="622"/>
      <c r="CK55" s="310"/>
      <c r="CL55" s="310"/>
      <c r="CN55" s="498">
        <f>SUM(BR55:BS55)</f>
        <v>7.200000000000001</v>
      </c>
      <c r="CP55" s="312" t="s">
        <v>405</v>
      </c>
    </row>
    <row r="56" spans="1:94" s="312" customFormat="1" ht="18">
      <c r="A56" s="864"/>
      <c r="B56" s="866"/>
      <c r="C56" s="261" t="s">
        <v>310</v>
      </c>
      <c r="D56" s="16" t="s">
        <v>243</v>
      </c>
      <c r="E56" s="30"/>
      <c r="F56" s="30"/>
      <c r="G56" s="30"/>
      <c r="H56" s="30"/>
      <c r="I56" s="30"/>
      <c r="J56" s="30"/>
      <c r="K56" s="30"/>
      <c r="L56" s="30"/>
      <c r="M56" s="30"/>
      <c r="N56" s="30"/>
      <c r="O56" s="30"/>
      <c r="P56" s="30"/>
      <c r="Q56" s="30"/>
      <c r="R56" s="30"/>
      <c r="S56" s="30"/>
      <c r="T56" s="30"/>
      <c r="U56" s="30"/>
      <c r="V56" s="30"/>
      <c r="W56" s="30"/>
      <c r="X56" s="30"/>
      <c r="Y56" s="30"/>
      <c r="Z56" s="184">
        <v>8</v>
      </c>
      <c r="AA56" s="184">
        <v>8</v>
      </c>
      <c r="AB56" s="184">
        <v>8</v>
      </c>
      <c r="AC56" s="184">
        <v>8</v>
      </c>
      <c r="AD56" s="184">
        <v>8</v>
      </c>
      <c r="AE56" s="184">
        <v>8</v>
      </c>
      <c r="AF56" s="184">
        <v>8</v>
      </c>
      <c r="AG56" s="184">
        <v>8</v>
      </c>
      <c r="AH56" s="184">
        <v>8</v>
      </c>
      <c r="AI56" s="184">
        <v>8</v>
      </c>
      <c r="AJ56" s="184">
        <v>8</v>
      </c>
      <c r="AK56" s="184">
        <v>2</v>
      </c>
      <c r="AL56" s="184"/>
      <c r="AM56" s="184"/>
      <c r="AN56" s="184"/>
      <c r="AO56" s="184"/>
      <c r="AP56" s="184"/>
      <c r="AQ56" s="184"/>
      <c r="AR56" s="184"/>
      <c r="AS56" s="184"/>
      <c r="AT56" s="184"/>
      <c r="AU56" s="883"/>
      <c r="AV56" s="16">
        <f>VLOOKUP(D56,'DANH SACH H'!$A$2:$B$10,2,0)</f>
        <v>24</v>
      </c>
      <c r="AW56" s="315">
        <f>VLOOKUP(D56,'[1]DANH SACH H'!$A$1:$C$11,3,0)</f>
        <v>24</v>
      </c>
      <c r="AX56" s="16">
        <v>8</v>
      </c>
      <c r="AY56" s="16">
        <v>52</v>
      </c>
      <c r="AZ56" s="315"/>
      <c r="BA56" s="315">
        <f t="shared" si="13"/>
        <v>0.8</v>
      </c>
      <c r="BB56" s="858">
        <f t="shared" si="0"/>
        <v>1</v>
      </c>
      <c r="BC56" s="16">
        <f t="shared" si="17"/>
        <v>64.4</v>
      </c>
      <c r="BD56" s="315"/>
      <c r="BE56" s="315"/>
      <c r="BF56" s="315"/>
      <c r="BG56" s="315"/>
      <c r="BH56" s="315"/>
      <c r="BI56" s="315"/>
      <c r="BJ56" s="709">
        <f t="shared" si="18"/>
        <v>64.4</v>
      </c>
      <c r="BK56" s="311"/>
      <c r="BL56" s="311"/>
      <c r="BM56" s="16"/>
      <c r="BN56" s="315"/>
      <c r="BO56" s="315"/>
      <c r="BP56" s="883"/>
      <c r="BQ56" s="16">
        <f t="shared" si="14"/>
        <v>0.5</v>
      </c>
      <c r="BR56" s="16">
        <f t="shared" si="15"/>
        <v>2.4</v>
      </c>
      <c r="BS56" s="311">
        <f t="shared" si="16"/>
        <v>4.800000000000001</v>
      </c>
      <c r="BT56" s="315"/>
      <c r="BU56" s="315"/>
      <c r="BV56" s="883"/>
      <c r="BW56" s="15"/>
      <c r="BX56" s="1024"/>
      <c r="BY56" s="324"/>
      <c r="BZ56" s="324"/>
      <c r="CA56" s="324"/>
      <c r="CB56" s="324"/>
      <c r="CC56" s="315"/>
      <c r="CD56" s="1024"/>
      <c r="CE56" s="1021"/>
      <c r="CF56" s="1024"/>
      <c r="CG56" s="1027"/>
      <c r="CI56" s="310"/>
      <c r="CJ56" s="622"/>
      <c r="CK56" s="310"/>
      <c r="CL56" s="310"/>
      <c r="CN56" s="498">
        <f>SUM(BR56:BS56)</f>
        <v>7.200000000000001</v>
      </c>
      <c r="CP56" s="312" t="s">
        <v>405</v>
      </c>
    </row>
    <row r="57" spans="1:90" s="312" customFormat="1" ht="15" customHeight="1">
      <c r="A57" s="864"/>
      <c r="B57" s="866"/>
      <c r="C57" s="131" t="s">
        <v>143</v>
      </c>
      <c r="D57" s="135"/>
      <c r="E57" s="147"/>
      <c r="F57" s="159"/>
      <c r="G57" s="159"/>
      <c r="H57" s="159"/>
      <c r="I57" s="159"/>
      <c r="J57" s="159"/>
      <c r="K57" s="159"/>
      <c r="L57" s="159"/>
      <c r="M57" s="159"/>
      <c r="N57" s="159"/>
      <c r="O57" s="159"/>
      <c r="P57" s="159"/>
      <c r="Q57" s="159"/>
      <c r="R57" s="159"/>
      <c r="S57" s="159"/>
      <c r="T57" s="159"/>
      <c r="U57" s="159"/>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883"/>
      <c r="AV57" s="16"/>
      <c r="AW57" s="315"/>
      <c r="AX57" s="315"/>
      <c r="AY57" s="315"/>
      <c r="AZ57" s="315"/>
      <c r="BA57" s="315"/>
      <c r="BB57" s="315"/>
      <c r="BC57" s="315"/>
      <c r="BD57" s="315"/>
      <c r="BE57" s="315"/>
      <c r="BF57" s="315"/>
      <c r="BG57" s="315"/>
      <c r="BH57" s="315"/>
      <c r="BI57" s="315"/>
      <c r="BJ57" s="16"/>
      <c r="BK57" s="311"/>
      <c r="BL57" s="311"/>
      <c r="BM57" s="311"/>
      <c r="BN57" s="315"/>
      <c r="BO57" s="315"/>
      <c r="BP57" s="883"/>
      <c r="BQ57" s="16"/>
      <c r="BR57" s="311">
        <f>SUM(CJ42:CJ45)</f>
        <v>27.799999999999997</v>
      </c>
      <c r="BS57" s="311"/>
      <c r="BT57" s="315"/>
      <c r="BU57" s="315"/>
      <c r="BV57" s="883"/>
      <c r="BW57" s="15"/>
      <c r="BX57" s="1024"/>
      <c r="BY57" s="324"/>
      <c r="BZ57" s="324"/>
      <c r="CA57" s="324"/>
      <c r="CB57" s="324"/>
      <c r="CC57" s="315"/>
      <c r="CD57" s="1024"/>
      <c r="CE57" s="1021"/>
      <c r="CF57" s="1024"/>
      <c r="CG57" s="1027"/>
      <c r="CI57" s="310"/>
      <c r="CJ57" s="310"/>
      <c r="CK57" s="310"/>
      <c r="CL57" s="310"/>
    </row>
    <row r="58" spans="1:90" s="312" customFormat="1" ht="15" customHeight="1" thickBot="1">
      <c r="A58" s="1011"/>
      <c r="B58" s="1039"/>
      <c r="C58" s="160" t="s">
        <v>128</v>
      </c>
      <c r="D58" s="262" t="s">
        <v>275</v>
      </c>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1016"/>
      <c r="AV58" s="262">
        <f>VLOOKUP(D58,'DANH SACH H'!$A$2:$B$10,2,0)</f>
        <v>30</v>
      </c>
      <c r="AW58" s="424" t="e">
        <f>VLOOKUP(D58,'[1]DANH SACH H'!$A$1:$C$11,3,0)</f>
        <v>#N/A</v>
      </c>
      <c r="AX58" s="424"/>
      <c r="AY58" s="424"/>
      <c r="AZ58" s="424"/>
      <c r="BA58" s="424"/>
      <c r="BB58" s="424"/>
      <c r="BC58" s="424"/>
      <c r="BD58" s="424"/>
      <c r="BE58" s="424"/>
      <c r="BF58" s="424"/>
      <c r="BG58" s="424"/>
      <c r="BH58" s="424"/>
      <c r="BI58" s="424"/>
      <c r="BJ58" s="262"/>
      <c r="BK58" s="423"/>
      <c r="BL58" s="423"/>
      <c r="BM58" s="262"/>
      <c r="BN58" s="424"/>
      <c r="BO58" s="424">
        <f>504*15%/2</f>
        <v>37.8</v>
      </c>
      <c r="BP58" s="1016"/>
      <c r="BQ58" s="262"/>
      <c r="BR58" s="262"/>
      <c r="BS58" s="423"/>
      <c r="BT58" s="424"/>
      <c r="BU58" s="424"/>
      <c r="BV58" s="1016"/>
      <c r="BW58" s="425"/>
      <c r="BX58" s="1025"/>
      <c r="BY58" s="426"/>
      <c r="BZ58" s="426"/>
      <c r="CA58" s="426"/>
      <c r="CB58" s="426"/>
      <c r="CC58" s="424"/>
      <c r="CD58" s="1025"/>
      <c r="CE58" s="1022"/>
      <c r="CF58" s="1025"/>
      <c r="CG58" s="1028"/>
      <c r="CI58" s="310"/>
      <c r="CJ58" s="310"/>
      <c r="CK58" s="310"/>
      <c r="CL58" s="310"/>
    </row>
    <row r="59" spans="1:90" s="312" customFormat="1" ht="15" customHeight="1" hidden="1">
      <c r="A59" s="291"/>
      <c r="B59" s="393"/>
      <c r="C59" s="421"/>
      <c r="D59" s="347"/>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289"/>
      <c r="AV59" s="479" t="e">
        <f>VLOOKUP(D59,'[1]DANH SACH H'!$A$1:$C$11,2,0)</f>
        <v>#N/A</v>
      </c>
      <c r="AW59" s="289"/>
      <c r="AX59" s="289"/>
      <c r="AY59" s="289"/>
      <c r="AZ59" s="289"/>
      <c r="BA59" s="289"/>
      <c r="BB59" s="289"/>
      <c r="BC59" s="289"/>
      <c r="BD59" s="289"/>
      <c r="BE59" s="289"/>
      <c r="BF59" s="289"/>
      <c r="BG59" s="289"/>
      <c r="BH59" s="289"/>
      <c r="BI59" s="289"/>
      <c r="BJ59" s="289"/>
      <c r="BK59" s="384"/>
      <c r="BL59" s="384"/>
      <c r="BM59" s="289">
        <f>(AX59*BK59+AY59*BL59+BD59*BK59+BE59*BL59)+SUM(AX59:AY59)*0.1</f>
        <v>0</v>
      </c>
      <c r="BN59" s="419"/>
      <c r="BO59" s="419"/>
      <c r="BP59" s="419"/>
      <c r="BQ59" s="419"/>
      <c r="BR59" s="419"/>
      <c r="BS59" s="384">
        <f>0.5+0.3*4+0.2*AW59</f>
        <v>1.7</v>
      </c>
      <c r="BT59" s="419"/>
      <c r="BU59" s="419"/>
      <c r="BV59" s="318"/>
      <c r="BW59" s="318"/>
      <c r="BX59" s="384"/>
      <c r="BY59" s="420"/>
      <c r="BZ59" s="420"/>
      <c r="CA59" s="420"/>
      <c r="CB59" s="420"/>
      <c r="CC59" s="419"/>
      <c r="CD59" s="384">
        <f>SUM(BM59:BM59)+BX59</f>
        <v>0</v>
      </c>
      <c r="CE59" s="397" t="e">
        <f>SUM(#REF!)+#REF!</f>
        <v>#REF!</v>
      </c>
      <c r="CF59" s="384"/>
      <c r="CG59" s="396"/>
      <c r="CI59" s="310"/>
      <c r="CJ59" s="310"/>
      <c r="CK59" s="310"/>
      <c r="CL59" s="310"/>
    </row>
    <row r="60" spans="1:95" s="312" customFormat="1" ht="18" customHeight="1" thickTop="1">
      <c r="A60" s="296"/>
      <c r="B60" s="329"/>
      <c r="C60" s="329"/>
      <c r="D60" s="163"/>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1"/>
      <c r="BW60" s="332" t="s">
        <v>209</v>
      </c>
      <c r="BX60" s="332"/>
      <c r="BY60" s="332"/>
      <c r="BZ60" s="332"/>
      <c r="CA60" s="332"/>
      <c r="CB60" s="332"/>
      <c r="CC60" s="332"/>
      <c r="CD60" s="332"/>
      <c r="CE60" s="296"/>
      <c r="CF60" s="296"/>
      <c r="CG60" s="333"/>
      <c r="CI60" s="1029" t="s">
        <v>437</v>
      </c>
      <c r="CJ60" s="1029"/>
      <c r="CK60" s="1029"/>
      <c r="CL60" s="322" t="s">
        <v>438</v>
      </c>
      <c r="CM60" s="312">
        <f>SUM(CI21:CI21)</f>
        <v>0</v>
      </c>
      <c r="CQ60" s="312" t="s">
        <v>438</v>
      </c>
    </row>
    <row r="61" spans="1:95" s="312" customFormat="1" ht="18" customHeight="1">
      <c r="A61" s="296"/>
      <c r="B61" s="334"/>
      <c r="C61" s="113" t="s">
        <v>107</v>
      </c>
      <c r="D61" s="164"/>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295"/>
      <c r="AY61" s="295"/>
      <c r="AZ61" s="1036" t="s">
        <v>90</v>
      </c>
      <c r="BA61" s="1036"/>
      <c r="BB61" s="1036"/>
      <c r="BC61" s="1036"/>
      <c r="BD61" s="1036"/>
      <c r="BE61" s="1036"/>
      <c r="BF61" s="1036"/>
      <c r="BG61" s="1036"/>
      <c r="BH61" s="1036"/>
      <c r="BI61" s="1036"/>
      <c r="BJ61" s="1036"/>
      <c r="BK61" s="1036"/>
      <c r="BL61" s="1036"/>
      <c r="BM61" s="1036"/>
      <c r="BN61" s="1036"/>
      <c r="BO61" s="333"/>
      <c r="BP61" s="333"/>
      <c r="BQ61" s="333"/>
      <c r="BR61" s="333"/>
      <c r="BS61" s="333"/>
      <c r="BT61" s="333"/>
      <c r="BU61" s="333"/>
      <c r="BV61" s="333"/>
      <c r="BW61" s="1036" t="s">
        <v>76</v>
      </c>
      <c r="BX61" s="1036"/>
      <c r="BY61" s="1036"/>
      <c r="BZ61" s="1036"/>
      <c r="CA61" s="1036"/>
      <c r="CB61" s="1036"/>
      <c r="CC61" s="1036"/>
      <c r="CD61" s="1036"/>
      <c r="CE61" s="296"/>
      <c r="CF61" s="296"/>
      <c r="CG61" s="333"/>
      <c r="CL61" s="322" t="s">
        <v>439</v>
      </c>
      <c r="CQ61" s="312" t="s">
        <v>440</v>
      </c>
    </row>
    <row r="62" spans="2:85" s="312" customFormat="1" ht="18" customHeight="1">
      <c r="B62" s="113"/>
      <c r="C62" s="113"/>
      <c r="D62" s="164"/>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95"/>
      <c r="BY62" s="295"/>
      <c r="BZ62" s="295"/>
      <c r="CA62" s="295"/>
      <c r="CB62" s="295"/>
      <c r="CC62" s="295"/>
      <c r="CD62" s="295"/>
      <c r="CE62" s="292"/>
      <c r="CF62" s="292"/>
      <c r="CG62" s="295"/>
    </row>
    <row r="63" spans="2:85" s="312" customFormat="1" ht="18" customHeight="1">
      <c r="B63" s="113"/>
      <c r="C63" s="113"/>
      <c r="D63" s="164"/>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295"/>
      <c r="AY63" s="295"/>
      <c r="AZ63" s="295"/>
      <c r="BA63" s="295"/>
      <c r="BB63" s="295"/>
      <c r="BC63" s="295"/>
      <c r="BD63" s="295"/>
      <c r="BE63" s="295"/>
      <c r="BF63" s="295"/>
      <c r="BG63" s="295"/>
      <c r="BH63" s="295"/>
      <c r="BI63" s="295"/>
      <c r="BJ63" s="295"/>
      <c r="BK63" s="295"/>
      <c r="BL63" s="295"/>
      <c r="BM63" s="295"/>
      <c r="BN63" s="295"/>
      <c r="BO63" s="295"/>
      <c r="BP63" s="295"/>
      <c r="BQ63" s="295"/>
      <c r="BR63" s="295"/>
      <c r="BS63" s="295"/>
      <c r="BT63" s="295"/>
      <c r="BU63" s="295"/>
      <c r="BV63" s="295"/>
      <c r="BW63" s="295"/>
      <c r="BX63" s="295"/>
      <c r="BY63" s="295"/>
      <c r="BZ63" s="295"/>
      <c r="CA63" s="295"/>
      <c r="CB63" s="295"/>
      <c r="CC63" s="295"/>
      <c r="CD63" s="295"/>
      <c r="CE63" s="292"/>
      <c r="CF63" s="292"/>
      <c r="CG63" s="295"/>
    </row>
    <row r="64" spans="2:85" s="312" customFormat="1" ht="18" customHeight="1">
      <c r="B64" s="113"/>
      <c r="C64" s="113"/>
      <c r="D64" s="164"/>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295"/>
      <c r="AY64" s="295"/>
      <c r="AZ64" s="295"/>
      <c r="BA64" s="295"/>
      <c r="BB64" s="295"/>
      <c r="BC64" s="295"/>
      <c r="BD64" s="295"/>
      <c r="BE64" s="295"/>
      <c r="BF64" s="295"/>
      <c r="BG64" s="295"/>
      <c r="BH64" s="295"/>
      <c r="BI64" s="295"/>
      <c r="BJ64" s="295"/>
      <c r="BK64" s="295"/>
      <c r="BL64" s="295"/>
      <c r="BM64" s="295"/>
      <c r="BN64" s="295"/>
      <c r="BO64" s="295"/>
      <c r="BP64" s="295"/>
      <c r="BQ64" s="295"/>
      <c r="BR64" s="295"/>
      <c r="BS64" s="295"/>
      <c r="BT64" s="295"/>
      <c r="BU64" s="295"/>
      <c r="BV64" s="295"/>
      <c r="BW64" s="1037" t="s">
        <v>75</v>
      </c>
      <c r="BX64" s="1037"/>
      <c r="BY64" s="1037"/>
      <c r="BZ64" s="1037"/>
      <c r="CA64" s="1037"/>
      <c r="CB64" s="1037"/>
      <c r="CC64" s="1037"/>
      <c r="CD64" s="1037"/>
      <c r="CE64" s="292"/>
      <c r="CF64" s="292"/>
      <c r="CG64" s="295"/>
    </row>
    <row r="65" spans="2:85" s="312" customFormat="1" ht="18" customHeight="1">
      <c r="B65" s="113"/>
      <c r="C65" s="113"/>
      <c r="D65" s="164"/>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2"/>
      <c r="CF65" s="292"/>
      <c r="CG65" s="295"/>
    </row>
    <row r="66" spans="2:85" s="312" customFormat="1" ht="18" customHeight="1">
      <c r="B66" s="113"/>
      <c r="C66" s="113"/>
      <c r="D66" s="164"/>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295"/>
      <c r="AY66" s="295"/>
      <c r="AZ66" s="295"/>
      <c r="BA66" s="295"/>
      <c r="BB66" s="295"/>
      <c r="BC66" s="295"/>
      <c r="BD66" s="295"/>
      <c r="BE66" s="295"/>
      <c r="BF66" s="295"/>
      <c r="BG66" s="295"/>
      <c r="BH66" s="295"/>
      <c r="BI66" s="295"/>
      <c r="BJ66" s="295"/>
      <c r="BK66" s="295"/>
      <c r="BL66" s="295"/>
      <c r="BM66" s="295"/>
      <c r="BN66" s="295"/>
      <c r="BO66" s="295"/>
      <c r="BP66" s="295"/>
      <c r="BQ66" s="295"/>
      <c r="BR66" s="295"/>
      <c r="BS66" s="295"/>
      <c r="BT66" s="295"/>
      <c r="BU66" s="295"/>
      <c r="BV66" s="295"/>
      <c r="BW66" s="295"/>
      <c r="BX66" s="295"/>
      <c r="BY66" s="295"/>
      <c r="BZ66" s="295"/>
      <c r="CA66" s="295"/>
      <c r="CB66" s="295"/>
      <c r="CC66" s="295"/>
      <c r="CD66" s="295"/>
      <c r="CE66" s="292"/>
      <c r="CF66" s="292"/>
      <c r="CG66" s="295"/>
    </row>
    <row r="67" spans="2:85" s="312" customFormat="1" ht="18" customHeight="1">
      <c r="B67" s="113"/>
      <c r="C67" s="113"/>
      <c r="D67" s="164"/>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295"/>
      <c r="AY67" s="295"/>
      <c r="AZ67" s="295"/>
      <c r="BA67" s="295"/>
      <c r="BB67" s="295"/>
      <c r="BC67" s="295"/>
      <c r="BD67" s="295"/>
      <c r="BE67" s="295"/>
      <c r="BF67" s="295"/>
      <c r="BG67" s="295"/>
      <c r="BH67" s="295"/>
      <c r="BI67" s="295"/>
      <c r="BJ67" s="295"/>
      <c r="BK67" s="295"/>
      <c r="BL67" s="295"/>
      <c r="BM67" s="295"/>
      <c r="BN67" s="295"/>
      <c r="BO67" s="295"/>
      <c r="BP67" s="295"/>
      <c r="BQ67" s="295"/>
      <c r="BR67" s="295"/>
      <c r="BS67" s="295"/>
      <c r="BT67" s="295"/>
      <c r="BU67" s="295"/>
      <c r="BV67" s="295"/>
      <c r="BW67" s="295"/>
      <c r="BX67" s="295"/>
      <c r="BY67" s="295"/>
      <c r="BZ67" s="295"/>
      <c r="CA67" s="295"/>
      <c r="CB67" s="295"/>
      <c r="CC67" s="295"/>
      <c r="CD67" s="295"/>
      <c r="CE67" s="292"/>
      <c r="CF67" s="292"/>
      <c r="CG67" s="295"/>
    </row>
    <row r="68" spans="2:85" s="312" customFormat="1" ht="18" customHeight="1">
      <c r="B68" s="113"/>
      <c r="C68" s="113"/>
      <c r="D68" s="164"/>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295"/>
      <c r="AY68" s="295"/>
      <c r="AZ68" s="295"/>
      <c r="BA68" s="295"/>
      <c r="BB68" s="295"/>
      <c r="BC68" s="295"/>
      <c r="BD68" s="295"/>
      <c r="BE68" s="295"/>
      <c r="BF68" s="295"/>
      <c r="BG68" s="295"/>
      <c r="BH68" s="295"/>
      <c r="BI68" s="295"/>
      <c r="BJ68" s="295"/>
      <c r="BK68" s="295"/>
      <c r="BL68" s="295"/>
      <c r="BM68" s="295"/>
      <c r="BN68" s="295"/>
      <c r="BO68" s="295"/>
      <c r="BP68" s="295"/>
      <c r="BQ68" s="295"/>
      <c r="BR68" s="295"/>
      <c r="BS68" s="295"/>
      <c r="BT68" s="295"/>
      <c r="BU68" s="295"/>
      <c r="BV68" s="295"/>
      <c r="BW68" s="295"/>
      <c r="BX68" s="295"/>
      <c r="BY68" s="295"/>
      <c r="BZ68" s="295"/>
      <c r="CA68" s="295"/>
      <c r="CB68" s="295"/>
      <c r="CC68" s="295"/>
      <c r="CD68" s="295"/>
      <c r="CE68" s="292"/>
      <c r="CF68" s="292"/>
      <c r="CG68" s="295"/>
    </row>
    <row r="69" spans="2:85" s="312" customFormat="1" ht="18" customHeight="1">
      <c r="B69" s="113"/>
      <c r="C69" s="113"/>
      <c r="D69" s="164"/>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295"/>
      <c r="AY69" s="295"/>
      <c r="AZ69" s="295"/>
      <c r="BA69" s="295"/>
      <c r="BB69" s="295"/>
      <c r="BC69" s="295"/>
      <c r="BD69" s="295"/>
      <c r="BE69" s="295"/>
      <c r="BF69" s="295"/>
      <c r="BG69" s="295"/>
      <c r="BH69" s="295"/>
      <c r="BI69" s="295"/>
      <c r="BJ69" s="295"/>
      <c r="BK69" s="295"/>
      <c r="BL69" s="295"/>
      <c r="BM69" s="295"/>
      <c r="BN69" s="295"/>
      <c r="BO69" s="295"/>
      <c r="BP69" s="295"/>
      <c r="BQ69" s="295"/>
      <c r="BR69" s="295"/>
      <c r="BS69" s="295"/>
      <c r="BT69" s="295"/>
      <c r="BU69" s="295"/>
      <c r="BV69" s="295"/>
      <c r="BW69" s="295"/>
      <c r="BX69" s="295"/>
      <c r="BY69" s="295"/>
      <c r="BZ69" s="295"/>
      <c r="CA69" s="295"/>
      <c r="CB69" s="295"/>
      <c r="CC69" s="295"/>
      <c r="CD69" s="295"/>
      <c r="CE69" s="292"/>
      <c r="CF69" s="292"/>
      <c r="CG69" s="295"/>
    </row>
    <row r="70" spans="2:85" s="312" customFormat="1" ht="18" customHeight="1">
      <c r="B70" s="113"/>
      <c r="C70" s="113"/>
      <c r="D70" s="164"/>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295"/>
      <c r="AY70" s="295"/>
      <c r="AZ70" s="295"/>
      <c r="BA70" s="295"/>
      <c r="BB70" s="295"/>
      <c r="BC70" s="295"/>
      <c r="BD70" s="295"/>
      <c r="BE70" s="295"/>
      <c r="BF70" s="295"/>
      <c r="BG70" s="295"/>
      <c r="BH70" s="295"/>
      <c r="BI70" s="295"/>
      <c r="BJ70" s="295"/>
      <c r="BK70" s="295"/>
      <c r="BL70" s="295"/>
      <c r="BM70" s="295"/>
      <c r="BN70" s="295"/>
      <c r="BO70" s="295"/>
      <c r="BP70" s="295"/>
      <c r="BQ70" s="295"/>
      <c r="BR70" s="295"/>
      <c r="BS70" s="295"/>
      <c r="BT70" s="295"/>
      <c r="BU70" s="295"/>
      <c r="BV70" s="295"/>
      <c r="BW70" s="295"/>
      <c r="BX70" s="295"/>
      <c r="BY70" s="295"/>
      <c r="BZ70" s="295"/>
      <c r="CA70" s="295"/>
      <c r="CB70" s="295"/>
      <c r="CC70" s="295"/>
      <c r="CD70" s="295"/>
      <c r="CE70" s="292"/>
      <c r="CF70" s="292"/>
      <c r="CG70" s="295"/>
    </row>
    <row r="71" spans="2:85" s="312" customFormat="1" ht="18" customHeight="1">
      <c r="B71" s="113"/>
      <c r="C71" s="113"/>
      <c r="D71" s="164"/>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295"/>
      <c r="AY71" s="295"/>
      <c r="AZ71" s="295"/>
      <c r="BA71" s="295"/>
      <c r="BB71" s="295"/>
      <c r="BC71" s="295"/>
      <c r="BD71" s="295"/>
      <c r="BE71" s="295"/>
      <c r="BF71" s="295"/>
      <c r="BG71" s="295"/>
      <c r="BH71" s="295"/>
      <c r="BI71" s="295"/>
      <c r="BJ71" s="295"/>
      <c r="BK71" s="295"/>
      <c r="BL71" s="295"/>
      <c r="BM71" s="295"/>
      <c r="BN71" s="295"/>
      <c r="BO71" s="295"/>
      <c r="BP71" s="295"/>
      <c r="BQ71" s="295"/>
      <c r="BR71" s="295"/>
      <c r="BS71" s="295"/>
      <c r="BT71" s="295"/>
      <c r="BU71" s="295"/>
      <c r="BV71" s="295"/>
      <c r="BW71" s="295"/>
      <c r="BX71" s="295"/>
      <c r="BY71" s="295"/>
      <c r="BZ71" s="295"/>
      <c r="CA71" s="295"/>
      <c r="CB71" s="295"/>
      <c r="CC71" s="295"/>
      <c r="CD71" s="295"/>
      <c r="CE71" s="292"/>
      <c r="CF71" s="292"/>
      <c r="CG71" s="295"/>
    </row>
    <row r="72" spans="2:85" s="312" customFormat="1" ht="18" customHeight="1">
      <c r="B72" s="113"/>
      <c r="C72" s="113"/>
      <c r="D72" s="164"/>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295"/>
      <c r="AY72" s="295"/>
      <c r="AZ72" s="295"/>
      <c r="BA72" s="295"/>
      <c r="BB72" s="295"/>
      <c r="BC72" s="295"/>
      <c r="BD72" s="295"/>
      <c r="BE72" s="295"/>
      <c r="BF72" s="295"/>
      <c r="BG72" s="295"/>
      <c r="BH72" s="295"/>
      <c r="BI72" s="295"/>
      <c r="BJ72" s="295"/>
      <c r="BK72" s="295"/>
      <c r="BL72" s="295"/>
      <c r="BM72" s="295"/>
      <c r="BN72" s="295"/>
      <c r="BO72" s="295"/>
      <c r="BP72" s="295"/>
      <c r="BQ72" s="295"/>
      <c r="BR72" s="295"/>
      <c r="BS72" s="295"/>
      <c r="BT72" s="295"/>
      <c r="BU72" s="295"/>
      <c r="BV72" s="295"/>
      <c r="BW72" s="295"/>
      <c r="BX72" s="295"/>
      <c r="BY72" s="295"/>
      <c r="BZ72" s="295"/>
      <c r="CA72" s="295"/>
      <c r="CB72" s="295"/>
      <c r="CC72" s="295"/>
      <c r="CD72" s="295"/>
      <c r="CE72" s="292"/>
      <c r="CF72" s="292"/>
      <c r="CG72" s="295"/>
    </row>
    <row r="73" spans="2:85" s="312" customFormat="1" ht="18" customHeight="1">
      <c r="B73" s="113"/>
      <c r="C73" s="113"/>
      <c r="D73" s="164"/>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295"/>
      <c r="AY73" s="295"/>
      <c r="AZ73" s="295"/>
      <c r="BA73" s="295"/>
      <c r="BB73" s="295"/>
      <c r="BC73" s="295"/>
      <c r="BD73" s="295"/>
      <c r="BE73" s="295"/>
      <c r="BF73" s="295"/>
      <c r="BG73" s="295"/>
      <c r="BH73" s="295"/>
      <c r="BI73" s="295"/>
      <c r="BJ73" s="295"/>
      <c r="BK73" s="295"/>
      <c r="BL73" s="295"/>
      <c r="BM73" s="295"/>
      <c r="BN73" s="295"/>
      <c r="BO73" s="295"/>
      <c r="BP73" s="295"/>
      <c r="BQ73" s="295"/>
      <c r="BR73" s="295"/>
      <c r="BS73" s="295"/>
      <c r="BT73" s="295"/>
      <c r="BU73" s="295"/>
      <c r="BV73" s="295"/>
      <c r="BW73" s="295"/>
      <c r="BX73" s="295"/>
      <c r="BY73" s="295"/>
      <c r="BZ73" s="295"/>
      <c r="CA73" s="295"/>
      <c r="CB73" s="295"/>
      <c r="CC73" s="295"/>
      <c r="CD73" s="295"/>
      <c r="CE73" s="292"/>
      <c r="CF73" s="292"/>
      <c r="CG73" s="295"/>
    </row>
    <row r="74" spans="2:85" s="312" customFormat="1" ht="18" customHeight="1">
      <c r="B74" s="113"/>
      <c r="C74" s="113"/>
      <c r="D74" s="164"/>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295"/>
      <c r="AY74" s="295"/>
      <c r="AZ74" s="295"/>
      <c r="BA74" s="295"/>
      <c r="BB74" s="295"/>
      <c r="BC74" s="295"/>
      <c r="BD74" s="295"/>
      <c r="BE74" s="295"/>
      <c r="BF74" s="295"/>
      <c r="BG74" s="295"/>
      <c r="BH74" s="295"/>
      <c r="BI74" s="295"/>
      <c r="BJ74" s="295"/>
      <c r="BK74" s="295"/>
      <c r="BL74" s="295"/>
      <c r="BM74" s="295"/>
      <c r="BN74" s="295"/>
      <c r="BO74" s="295"/>
      <c r="BP74" s="295"/>
      <c r="BQ74" s="295"/>
      <c r="BR74" s="295"/>
      <c r="BS74" s="295"/>
      <c r="BT74" s="295"/>
      <c r="BU74" s="295"/>
      <c r="BV74" s="295"/>
      <c r="BW74" s="295"/>
      <c r="BX74" s="295"/>
      <c r="BY74" s="295"/>
      <c r="BZ74" s="295"/>
      <c r="CA74" s="295"/>
      <c r="CB74" s="295"/>
      <c r="CC74" s="295"/>
      <c r="CD74" s="295"/>
      <c r="CE74" s="292"/>
      <c r="CF74" s="292"/>
      <c r="CG74" s="295"/>
    </row>
    <row r="75" spans="2:85" s="312" customFormat="1" ht="18" customHeight="1">
      <c r="B75" s="113"/>
      <c r="C75" s="113"/>
      <c r="D75" s="164"/>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295"/>
      <c r="AY75" s="295"/>
      <c r="AZ75" s="295"/>
      <c r="BA75" s="295"/>
      <c r="BB75" s="295"/>
      <c r="BC75" s="295"/>
      <c r="BD75" s="295"/>
      <c r="BE75" s="295"/>
      <c r="BF75" s="295"/>
      <c r="BG75" s="295"/>
      <c r="BH75" s="295"/>
      <c r="BI75" s="295"/>
      <c r="BJ75" s="295"/>
      <c r="BK75" s="295"/>
      <c r="BL75" s="295"/>
      <c r="BM75" s="295"/>
      <c r="BN75" s="295"/>
      <c r="BO75" s="295"/>
      <c r="BP75" s="295"/>
      <c r="BQ75" s="295"/>
      <c r="BR75" s="295"/>
      <c r="BS75" s="295"/>
      <c r="BT75" s="295"/>
      <c r="BU75" s="295"/>
      <c r="BV75" s="295"/>
      <c r="BW75" s="295"/>
      <c r="BX75" s="295"/>
      <c r="BY75" s="295"/>
      <c r="BZ75" s="295"/>
      <c r="CA75" s="295"/>
      <c r="CB75" s="295"/>
      <c r="CC75" s="295"/>
      <c r="CD75" s="295"/>
      <c r="CE75" s="292"/>
      <c r="CF75" s="292"/>
      <c r="CG75" s="295"/>
    </row>
    <row r="76" spans="2:85" s="312" customFormat="1" ht="18" customHeight="1">
      <c r="B76" s="113"/>
      <c r="C76" s="113"/>
      <c r="D76" s="164"/>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295"/>
      <c r="AY76" s="295"/>
      <c r="AZ76" s="295"/>
      <c r="BA76" s="295"/>
      <c r="BB76" s="295"/>
      <c r="BC76" s="295"/>
      <c r="BD76" s="295"/>
      <c r="BE76" s="295"/>
      <c r="BF76" s="295"/>
      <c r="BG76" s="295"/>
      <c r="BH76" s="295"/>
      <c r="BI76" s="295"/>
      <c r="BJ76" s="295"/>
      <c r="BK76" s="295"/>
      <c r="BL76" s="295"/>
      <c r="BM76" s="295"/>
      <c r="BN76" s="295"/>
      <c r="BO76" s="295"/>
      <c r="BP76" s="295"/>
      <c r="BQ76" s="295"/>
      <c r="BR76" s="295"/>
      <c r="BS76" s="295"/>
      <c r="BT76" s="295"/>
      <c r="BU76" s="295"/>
      <c r="BV76" s="295"/>
      <c r="BW76" s="295"/>
      <c r="BX76" s="295"/>
      <c r="BY76" s="295"/>
      <c r="BZ76" s="295"/>
      <c r="CA76" s="295"/>
      <c r="CB76" s="295"/>
      <c r="CC76" s="295"/>
      <c r="CD76" s="295"/>
      <c r="CE76" s="292"/>
      <c r="CF76" s="292"/>
      <c r="CG76" s="295"/>
    </row>
    <row r="77" spans="2:85" s="312" customFormat="1" ht="18" customHeight="1">
      <c r="B77" s="113"/>
      <c r="C77" s="113"/>
      <c r="D77" s="164"/>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295"/>
      <c r="AY77" s="295"/>
      <c r="AZ77" s="295"/>
      <c r="BA77" s="295"/>
      <c r="BB77" s="295"/>
      <c r="BC77" s="295"/>
      <c r="BD77" s="295"/>
      <c r="BE77" s="295"/>
      <c r="BF77" s="295"/>
      <c r="BG77" s="295"/>
      <c r="BH77" s="295"/>
      <c r="BI77" s="295"/>
      <c r="BJ77" s="295"/>
      <c r="BK77" s="295"/>
      <c r="BL77" s="295"/>
      <c r="BM77" s="295"/>
      <c r="BN77" s="295"/>
      <c r="BO77" s="295"/>
      <c r="BP77" s="295"/>
      <c r="BQ77" s="295"/>
      <c r="BR77" s="295"/>
      <c r="BS77" s="295"/>
      <c r="BT77" s="295"/>
      <c r="BU77" s="295"/>
      <c r="BV77" s="295"/>
      <c r="BW77" s="295"/>
      <c r="BX77" s="295"/>
      <c r="BY77" s="295"/>
      <c r="BZ77" s="295"/>
      <c r="CA77" s="295"/>
      <c r="CB77" s="295"/>
      <c r="CC77" s="295"/>
      <c r="CD77" s="295"/>
      <c r="CE77" s="292"/>
      <c r="CF77" s="292"/>
      <c r="CG77" s="295"/>
    </row>
    <row r="78" spans="2:85" s="312" customFormat="1" ht="18" customHeight="1">
      <c r="B78" s="113"/>
      <c r="C78" s="1038" t="s">
        <v>196</v>
      </c>
      <c r="D78" s="1038"/>
      <c r="E78" s="1038"/>
      <c r="F78" s="1038"/>
      <c r="G78" s="1038"/>
      <c r="H78" s="1038"/>
      <c r="I78" s="1038"/>
      <c r="J78" s="1038"/>
      <c r="K78" s="1038"/>
      <c r="L78" s="1038"/>
      <c r="M78" s="1038"/>
      <c r="N78" s="1038"/>
      <c r="O78" s="1038"/>
      <c r="P78" s="1038"/>
      <c r="Q78" s="1038"/>
      <c r="R78" s="1038"/>
      <c r="S78" s="1038"/>
      <c r="T78" s="1038"/>
      <c r="U78" s="1038"/>
      <c r="V78" s="1038"/>
      <c r="W78" s="1038"/>
      <c r="X78" s="1038"/>
      <c r="Y78" s="1038"/>
      <c r="Z78" s="1038"/>
      <c r="AA78" s="1038"/>
      <c r="AB78" s="1038"/>
      <c r="AC78" s="1038"/>
      <c r="AD78" s="1038"/>
      <c r="AE78" s="1038"/>
      <c r="AF78" s="1038"/>
      <c r="AG78" s="1038"/>
      <c r="AH78" s="1038"/>
      <c r="AI78" s="1038"/>
      <c r="AJ78" s="1038"/>
      <c r="AK78" s="1038"/>
      <c r="AL78" s="1038"/>
      <c r="AM78" s="1038"/>
      <c r="AN78" s="1038"/>
      <c r="AO78" s="1038"/>
      <c r="AP78" s="1038"/>
      <c r="AQ78" s="1038"/>
      <c r="AR78" s="1038"/>
      <c r="AS78" s="1038"/>
      <c r="AT78" s="1038"/>
      <c r="AU78" s="1038"/>
      <c r="AV78" s="1038"/>
      <c r="AW78" s="1038"/>
      <c r="AX78" s="1038"/>
      <c r="AY78" s="1038"/>
      <c r="AZ78" s="295"/>
      <c r="BA78" s="295"/>
      <c r="BB78" s="295"/>
      <c r="BC78" s="295"/>
      <c r="BD78" s="295"/>
      <c r="BE78" s="295"/>
      <c r="BF78" s="295"/>
      <c r="BG78" s="295"/>
      <c r="BH78" s="295"/>
      <c r="BI78" s="295"/>
      <c r="BJ78" s="295"/>
      <c r="BK78" s="295"/>
      <c r="BL78" s="295"/>
      <c r="BM78" s="295"/>
      <c r="BN78" s="295"/>
      <c r="BO78" s="295"/>
      <c r="BP78" s="295"/>
      <c r="BQ78" s="295"/>
      <c r="BR78" s="295"/>
      <c r="BS78" s="295"/>
      <c r="BT78" s="295"/>
      <c r="BU78" s="295"/>
      <c r="BV78" s="295"/>
      <c r="BW78" s="292"/>
      <c r="BX78" s="292"/>
      <c r="BY78" s="292"/>
      <c r="BZ78" s="292"/>
      <c r="CA78" s="292"/>
      <c r="CB78" s="292"/>
      <c r="CC78" s="292"/>
      <c r="CD78" s="292"/>
      <c r="CE78" s="292"/>
      <c r="CF78" s="292"/>
      <c r="CG78" s="295"/>
    </row>
    <row r="79" spans="2:85" s="312" customFormat="1" ht="18" customHeight="1">
      <c r="B79" s="13"/>
      <c r="C79" s="13"/>
      <c r="D79" s="164"/>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t="s">
        <v>195</v>
      </c>
      <c r="AV79" s="13"/>
      <c r="AW79" s="13" t="s">
        <v>195</v>
      </c>
      <c r="AX79" s="335"/>
      <c r="AY79" s="335"/>
      <c r="AZ79" s="335"/>
      <c r="BA79" s="335"/>
      <c r="BB79" s="335"/>
      <c r="BC79" s="335"/>
      <c r="BD79" s="335" t="s">
        <v>135</v>
      </c>
      <c r="BE79" s="335" t="s">
        <v>136</v>
      </c>
      <c r="BF79" s="335"/>
      <c r="BG79" s="335"/>
      <c r="BH79" s="335"/>
      <c r="BI79" s="335"/>
      <c r="BJ79" s="335"/>
      <c r="BK79" s="335"/>
      <c r="BL79" s="335"/>
      <c r="BM79" s="335"/>
      <c r="BN79" s="335"/>
      <c r="BO79" s="335"/>
      <c r="BP79" s="336"/>
      <c r="BQ79" s="336"/>
      <c r="BR79" s="336"/>
      <c r="BS79" s="335"/>
      <c r="BT79" s="335"/>
      <c r="BU79" s="335"/>
      <c r="BV79" s="335"/>
      <c r="CG79" s="323"/>
    </row>
    <row r="80" spans="2:85" s="312" customFormat="1" ht="18" customHeight="1">
      <c r="B80" s="312" t="s">
        <v>140</v>
      </c>
      <c r="C80" s="177" t="s">
        <v>185</v>
      </c>
      <c r="D80" s="16" t="s">
        <v>138</v>
      </c>
      <c r="AW80" s="147">
        <v>24</v>
      </c>
      <c r="AX80" s="16"/>
      <c r="AY80" s="16"/>
      <c r="AZ80" s="16"/>
      <c r="BA80" s="16"/>
      <c r="BB80" s="16"/>
      <c r="BC80" s="16"/>
      <c r="BD80" s="16">
        <v>15</v>
      </c>
      <c r="BE80" s="16">
        <v>125</v>
      </c>
      <c r="CD80" s="296"/>
      <c r="CG80" s="323"/>
    </row>
    <row r="81" spans="2:85" s="312" customFormat="1" ht="18" customHeight="1">
      <c r="B81" s="312" t="s">
        <v>140</v>
      </c>
      <c r="C81" s="337" t="s">
        <v>186</v>
      </c>
      <c r="D81" s="16" t="s">
        <v>144</v>
      </c>
      <c r="AW81" s="147">
        <v>24</v>
      </c>
      <c r="AX81" s="16"/>
      <c r="AY81" s="16"/>
      <c r="AZ81" s="16"/>
      <c r="BA81" s="16"/>
      <c r="BB81" s="16"/>
      <c r="BC81" s="16"/>
      <c r="BD81" s="16">
        <v>10</v>
      </c>
      <c r="BE81" s="16">
        <v>110</v>
      </c>
      <c r="CD81" s="296"/>
      <c r="CG81" s="323"/>
    </row>
    <row r="82" spans="3:85" s="312" customFormat="1" ht="18" customHeight="1">
      <c r="C82" s="337"/>
      <c r="D82" s="16"/>
      <c r="AW82" s="290"/>
      <c r="AX82" s="133"/>
      <c r="AY82" s="133"/>
      <c r="AZ82" s="133"/>
      <c r="BA82" s="133"/>
      <c r="BB82" s="133"/>
      <c r="BC82" s="133"/>
      <c r="BD82" s="133"/>
      <c r="BE82" s="133"/>
      <c r="CD82" s="296"/>
      <c r="CG82" s="323"/>
    </row>
    <row r="83" spans="2:85" s="312" customFormat="1" ht="18" customHeight="1">
      <c r="B83" s="310" t="s">
        <v>94</v>
      </c>
      <c r="C83" s="337" t="s">
        <v>187</v>
      </c>
      <c r="D83" s="16" t="s">
        <v>144</v>
      </c>
      <c r="AW83" s="290">
        <v>24</v>
      </c>
      <c r="AX83" s="133"/>
      <c r="AY83" s="133"/>
      <c r="AZ83" s="133"/>
      <c r="BA83" s="133"/>
      <c r="BB83" s="133"/>
      <c r="BC83" s="133"/>
      <c r="BD83" s="133">
        <v>20</v>
      </c>
      <c r="BE83" s="133">
        <v>120</v>
      </c>
      <c r="CD83" s="296"/>
      <c r="CG83" s="323"/>
    </row>
    <row r="84" spans="4:85" s="312" customFormat="1" ht="18" customHeight="1">
      <c r="D84" s="294"/>
      <c r="AY84" s="323"/>
      <c r="CD84" s="296"/>
      <c r="CG84" s="323"/>
    </row>
    <row r="85" spans="2:85" s="312" customFormat="1" ht="26.25" customHeight="1">
      <c r="B85" s="312" t="s">
        <v>75</v>
      </c>
      <c r="C85" s="337" t="s">
        <v>191</v>
      </c>
      <c r="D85" s="16" t="s">
        <v>129</v>
      </c>
      <c r="AW85" s="147">
        <v>13</v>
      </c>
      <c r="AX85" s="16"/>
      <c r="AY85" s="16"/>
      <c r="AZ85" s="16"/>
      <c r="BA85" s="16"/>
      <c r="BB85" s="16"/>
      <c r="BC85" s="16"/>
      <c r="BD85" s="16">
        <v>45</v>
      </c>
      <c r="BE85" s="16">
        <v>115</v>
      </c>
      <c r="CD85" s="296"/>
      <c r="CG85" s="323"/>
    </row>
    <row r="86" spans="4:85" s="312" customFormat="1" ht="18" customHeight="1">
      <c r="D86" s="294"/>
      <c r="AY86" s="323"/>
      <c r="CD86" s="296"/>
      <c r="CG86" s="323"/>
    </row>
    <row r="87" spans="2:85" s="312" customFormat="1" ht="26.25" customHeight="1" thickBot="1">
      <c r="B87" s="312" t="s">
        <v>71</v>
      </c>
      <c r="C87" s="338" t="s">
        <v>192</v>
      </c>
      <c r="D87" s="16" t="s">
        <v>149</v>
      </c>
      <c r="AW87" s="147">
        <v>34</v>
      </c>
      <c r="AX87" s="16"/>
      <c r="AY87" s="16"/>
      <c r="AZ87" s="16"/>
      <c r="BA87" s="16"/>
      <c r="BB87" s="16"/>
      <c r="BC87" s="16"/>
      <c r="BD87" s="16">
        <v>8</v>
      </c>
      <c r="BE87" s="16">
        <v>37</v>
      </c>
      <c r="CD87" s="296"/>
      <c r="CG87" s="323"/>
    </row>
    <row r="88" spans="4:85" s="312" customFormat="1" ht="18" customHeight="1">
      <c r="D88" s="294"/>
      <c r="AY88" s="323"/>
      <c r="CD88" s="296"/>
      <c r="CG88" s="323"/>
    </row>
    <row r="89" spans="2:85" s="312" customFormat="1" ht="18" customHeight="1" thickBot="1">
      <c r="B89" s="312" t="s">
        <v>73</v>
      </c>
      <c r="C89" s="339" t="s">
        <v>193</v>
      </c>
      <c r="D89" s="16" t="s">
        <v>149</v>
      </c>
      <c r="AW89" s="147">
        <v>34</v>
      </c>
      <c r="AX89" s="133"/>
      <c r="AY89" s="133"/>
      <c r="AZ89" s="325"/>
      <c r="BA89" s="325"/>
      <c r="BB89" s="325"/>
      <c r="BC89" s="325"/>
      <c r="BD89" s="133">
        <v>34</v>
      </c>
      <c r="BE89" s="133">
        <v>11</v>
      </c>
      <c r="CD89" s="296"/>
      <c r="CG89" s="323"/>
    </row>
    <row r="90" spans="4:85" s="312" customFormat="1" ht="18" customHeight="1">
      <c r="D90" s="294"/>
      <c r="AY90" s="323"/>
      <c r="CD90" s="296"/>
      <c r="CG90" s="323"/>
    </row>
    <row r="91" spans="2:85" s="312" customFormat="1" ht="18" customHeight="1" thickBot="1">
      <c r="B91" s="312" t="s">
        <v>72</v>
      </c>
      <c r="C91" s="340" t="s">
        <v>188</v>
      </c>
      <c r="D91" s="16" t="s">
        <v>144</v>
      </c>
      <c r="AW91" s="341">
        <v>24</v>
      </c>
      <c r="AX91" s="16"/>
      <c r="AY91" s="16"/>
      <c r="AZ91" s="16"/>
      <c r="BA91" s="16"/>
      <c r="BB91" s="16"/>
      <c r="BC91" s="16"/>
      <c r="BD91" s="16">
        <v>12</v>
      </c>
      <c r="BE91" s="16">
        <v>68</v>
      </c>
      <c r="CD91" s="296"/>
      <c r="CG91" s="323"/>
    </row>
    <row r="92" spans="2:85" s="312" customFormat="1" ht="18" customHeight="1" thickBot="1">
      <c r="B92" s="312" t="s">
        <v>72</v>
      </c>
      <c r="C92" s="342" t="s">
        <v>190</v>
      </c>
      <c r="D92" s="16" t="s">
        <v>155</v>
      </c>
      <c r="AW92" s="341">
        <v>28</v>
      </c>
      <c r="AX92" s="16"/>
      <c r="AY92" s="16"/>
      <c r="AZ92" s="16"/>
      <c r="BA92" s="16"/>
      <c r="BB92" s="16"/>
      <c r="BC92" s="16"/>
      <c r="BD92" s="16">
        <v>24</v>
      </c>
      <c r="BE92" s="16">
        <v>66</v>
      </c>
      <c r="CD92" s="296"/>
      <c r="CG92" s="323"/>
    </row>
    <row r="93" spans="2:85" s="312" customFormat="1" ht="18" customHeight="1">
      <c r="B93" s="312" t="s">
        <v>72</v>
      </c>
      <c r="C93" s="343" t="s">
        <v>189</v>
      </c>
      <c r="D93" s="16" t="s">
        <v>155</v>
      </c>
      <c r="AW93" s="341">
        <v>28</v>
      </c>
      <c r="AX93" s="16"/>
      <c r="AY93" s="16"/>
      <c r="AZ93" s="16"/>
      <c r="BA93" s="16"/>
      <c r="BB93" s="16"/>
      <c r="BC93" s="16"/>
      <c r="BD93" s="16">
        <v>24</v>
      </c>
      <c r="BE93" s="16">
        <v>66</v>
      </c>
      <c r="CD93" s="296"/>
      <c r="CG93" s="323"/>
    </row>
    <row r="94" spans="4:85" s="312" customFormat="1" ht="18" customHeight="1">
      <c r="D94" s="294"/>
      <c r="AY94" s="323"/>
      <c r="CD94" s="296"/>
      <c r="CG94" s="323"/>
    </row>
    <row r="95" spans="2:85" s="312" customFormat="1" ht="18" customHeight="1">
      <c r="B95" s="312" t="s">
        <v>134</v>
      </c>
      <c r="C95" s="344" t="s">
        <v>194</v>
      </c>
      <c r="D95" s="16" t="s">
        <v>138</v>
      </c>
      <c r="AW95" s="147">
        <v>26</v>
      </c>
      <c r="AX95" s="16"/>
      <c r="AY95" s="16"/>
      <c r="AZ95" s="16"/>
      <c r="BA95" s="16"/>
      <c r="BB95" s="16"/>
      <c r="BC95" s="16"/>
      <c r="BD95" s="16">
        <v>8</v>
      </c>
      <c r="BE95" s="16">
        <v>72</v>
      </c>
      <c r="CD95" s="296"/>
      <c r="CG95" s="323"/>
    </row>
    <row r="96" spans="4:85" s="312" customFormat="1" ht="18" customHeight="1">
      <c r="D96" s="294"/>
      <c r="AY96" s="323"/>
      <c r="BD96" s="312">
        <f>SUM(BD80:BD95)</f>
        <v>200</v>
      </c>
      <c r="BE96" s="312">
        <f>SUM(BE80:BE95)</f>
        <v>790</v>
      </c>
      <c r="CD96" s="296"/>
      <c r="CG96" s="323"/>
    </row>
    <row r="97" spans="4:85" s="312" customFormat="1" ht="18" customHeight="1">
      <c r="D97" s="294"/>
      <c r="AY97" s="323"/>
      <c r="BD97" s="1029">
        <f>SUM(BD96:BE96)</f>
        <v>990</v>
      </c>
      <c r="BE97" s="1029"/>
      <c r="CD97" s="296"/>
      <c r="CG97" s="323"/>
    </row>
    <row r="98" ht="18" customHeight="1"/>
    <row r="99" ht="18" customHeight="1"/>
    <row r="100" ht="18" customHeight="1">
      <c r="B100" s="312" t="s">
        <v>57</v>
      </c>
    </row>
    <row r="101" ht="18" customHeight="1">
      <c r="B101" s="292" t="s">
        <v>58</v>
      </c>
    </row>
    <row r="102" ht="18" customHeight="1">
      <c r="B102" s="292" t="s">
        <v>59</v>
      </c>
    </row>
    <row r="103" spans="2:50" ht="18" customHeight="1">
      <c r="B103" s="292" t="s">
        <v>60</v>
      </c>
      <c r="AX103" s="345"/>
    </row>
    <row r="104" ht="18" customHeight="1">
      <c r="B104" s="292" t="s">
        <v>61</v>
      </c>
    </row>
    <row r="105" spans="2:85" ht="18" customHeight="1">
      <c r="B105" s="292" t="s">
        <v>62</v>
      </c>
      <c r="D105" s="292"/>
      <c r="AY105" s="292"/>
      <c r="CD105" s="292"/>
      <c r="CG105" s="292"/>
    </row>
    <row r="106" spans="2:85" ht="12.75">
      <c r="B106" s="292" t="s">
        <v>63</v>
      </c>
      <c r="D106" s="292"/>
      <c r="AY106" s="292"/>
      <c r="CD106" s="292"/>
      <c r="CG106" s="292"/>
    </row>
    <row r="107" spans="2:85" ht="12.75">
      <c r="B107" s="292" t="s">
        <v>64</v>
      </c>
      <c r="D107" s="292"/>
      <c r="AY107" s="292"/>
      <c r="CD107" s="292"/>
      <c r="CG107" s="292"/>
    </row>
    <row r="108" spans="2:85" ht="12.75">
      <c r="B108" s="292" t="s">
        <v>65</v>
      </c>
      <c r="D108" s="292"/>
      <c r="AY108" s="292"/>
      <c r="CD108" s="292"/>
      <c r="CG108" s="292"/>
    </row>
  </sheetData>
  <sheetProtection/>
  <mergeCells count="143">
    <mergeCell ref="CG49:CG58"/>
    <mergeCell ref="CI60:CK60"/>
    <mergeCell ref="AZ61:BN61"/>
    <mergeCell ref="BW61:CD61"/>
    <mergeCell ref="BW64:CD64"/>
    <mergeCell ref="C78:AY78"/>
    <mergeCell ref="BX42:BX48"/>
    <mergeCell ref="CD42:CD48"/>
    <mergeCell ref="CE42:CE48"/>
    <mergeCell ref="CF42:CF48"/>
    <mergeCell ref="CG42:CG48"/>
    <mergeCell ref="BP49:BP58"/>
    <mergeCell ref="BX49:BX58"/>
    <mergeCell ref="CD49:CD58"/>
    <mergeCell ref="CE49:CE58"/>
    <mergeCell ref="CF49:CF58"/>
    <mergeCell ref="CG32:CG34"/>
    <mergeCell ref="BP35:BP40"/>
    <mergeCell ref="BX35:BX41"/>
    <mergeCell ref="CD35:CD41"/>
    <mergeCell ref="CE35:CE41"/>
    <mergeCell ref="CF35:CF41"/>
    <mergeCell ref="CG35:CG41"/>
    <mergeCell ref="BP32:BP34"/>
    <mergeCell ref="BX32:BX34"/>
    <mergeCell ref="CD32:CD34"/>
    <mergeCell ref="CE32:CE34"/>
    <mergeCell ref="CF32:CF34"/>
    <mergeCell ref="BP21:BP30"/>
    <mergeCell ref="BX21:BX30"/>
    <mergeCell ref="CD21:CD30"/>
    <mergeCell ref="CE21:CE30"/>
    <mergeCell ref="CF21:CF30"/>
    <mergeCell ref="CG21:CG30"/>
    <mergeCell ref="CG9:CG14"/>
    <mergeCell ref="BN15:BN18"/>
    <mergeCell ref="BP15:BP20"/>
    <mergeCell ref="BX15:BX20"/>
    <mergeCell ref="CD15:CD20"/>
    <mergeCell ref="CE15:CE20"/>
    <mergeCell ref="CF15:CF20"/>
    <mergeCell ref="CG15:CG20"/>
    <mergeCell ref="BV9:BV14"/>
    <mergeCell ref="CA6:CA7"/>
    <mergeCell ref="CB6:CB7"/>
    <mergeCell ref="CC6:CC7"/>
    <mergeCell ref="CE6:CE7"/>
    <mergeCell ref="CF6:CF7"/>
    <mergeCell ref="BP9:BP14"/>
    <mergeCell ref="BX9:BX14"/>
    <mergeCell ref="CD9:CD14"/>
    <mergeCell ref="CE9:CE14"/>
    <mergeCell ref="CF9:CF14"/>
    <mergeCell ref="CI5:CL5"/>
    <mergeCell ref="CM5:CP5"/>
    <mergeCell ref="AW6:AW7"/>
    <mergeCell ref="AX6:AZ6"/>
    <mergeCell ref="BA6:BA7"/>
    <mergeCell ref="BB6:BB7"/>
    <mergeCell ref="BD6:BF6"/>
    <mergeCell ref="BT6:BT7"/>
    <mergeCell ref="BW6:BW7"/>
    <mergeCell ref="BX6:BX7"/>
    <mergeCell ref="AW2:CG2"/>
    <mergeCell ref="AW3:CG3"/>
    <mergeCell ref="C5:BM5"/>
    <mergeCell ref="BN5:BX5"/>
    <mergeCell ref="BY5:CC5"/>
    <mergeCell ref="CD5:CD7"/>
    <mergeCell ref="CE5:CF5"/>
    <mergeCell ref="CG5:CG7"/>
    <mergeCell ref="BY6:BY7"/>
    <mergeCell ref="BZ6:BZ7"/>
    <mergeCell ref="AC7:AF7"/>
    <mergeCell ref="AG7:AK7"/>
    <mergeCell ref="AL7:AO7"/>
    <mergeCell ref="A1:D1"/>
    <mergeCell ref="A2:D2"/>
    <mergeCell ref="A5:A7"/>
    <mergeCell ref="B5:B7"/>
    <mergeCell ref="C6:C7"/>
    <mergeCell ref="D6:D7"/>
    <mergeCell ref="BL6:BL7"/>
    <mergeCell ref="BM6:BM7"/>
    <mergeCell ref="BC6:BC7"/>
    <mergeCell ref="BN6:BN7"/>
    <mergeCell ref="BO6:BO7"/>
    <mergeCell ref="BP6:BP7"/>
    <mergeCell ref="BI6:BI7"/>
    <mergeCell ref="BJ6:BJ7"/>
    <mergeCell ref="BK6:BK7"/>
    <mergeCell ref="BQ6:BQ7"/>
    <mergeCell ref="BR6:BR7"/>
    <mergeCell ref="BS6:BS7"/>
    <mergeCell ref="BU6:BU7"/>
    <mergeCell ref="BV6:BV7"/>
    <mergeCell ref="E7:H7"/>
    <mergeCell ref="I7:L7"/>
    <mergeCell ref="M7:Q7"/>
    <mergeCell ref="R7:U7"/>
    <mergeCell ref="V7:Y7"/>
    <mergeCell ref="AP7:AT7"/>
    <mergeCell ref="A9:A14"/>
    <mergeCell ref="B9:B14"/>
    <mergeCell ref="AU9:AU14"/>
    <mergeCell ref="BH6:BH7"/>
    <mergeCell ref="BG6:BG7"/>
    <mergeCell ref="E6:Y6"/>
    <mergeCell ref="Z6:AU6"/>
    <mergeCell ref="AV6:AV7"/>
    <mergeCell ref="Z7:AB7"/>
    <mergeCell ref="BW9:BW14"/>
    <mergeCell ref="A15:A20"/>
    <mergeCell ref="B15:B20"/>
    <mergeCell ref="AU15:AU20"/>
    <mergeCell ref="BV15:BV20"/>
    <mergeCell ref="BW15:BW20"/>
    <mergeCell ref="A21:A30"/>
    <mergeCell ref="B21:B30"/>
    <mergeCell ref="AU21:AU26"/>
    <mergeCell ref="BN21:BN30"/>
    <mergeCell ref="BV21:BV30"/>
    <mergeCell ref="BW21:BW30"/>
    <mergeCell ref="A32:A34"/>
    <mergeCell ref="B32:B34"/>
    <mergeCell ref="AU32:AU34"/>
    <mergeCell ref="BN32:BN34"/>
    <mergeCell ref="BV32:BV34"/>
    <mergeCell ref="BW32:BW34"/>
    <mergeCell ref="BW35:BW41"/>
    <mergeCell ref="A42:A48"/>
    <mergeCell ref="B42:B48"/>
    <mergeCell ref="AU42:AU48"/>
    <mergeCell ref="BV42:BV48"/>
    <mergeCell ref="BW42:BW48"/>
    <mergeCell ref="A49:A58"/>
    <mergeCell ref="B49:B58"/>
    <mergeCell ref="AU49:AU58"/>
    <mergeCell ref="BV49:BV58"/>
    <mergeCell ref="BD97:BE97"/>
    <mergeCell ref="A35:A41"/>
    <mergeCell ref="B35:B40"/>
    <mergeCell ref="BV35:BV41"/>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dimension ref="A1:AH31"/>
  <sheetViews>
    <sheetView zoomScalePageLayoutView="0" workbookViewId="0" topLeftCell="A7">
      <selection activeCell="AB17" sqref="AB17"/>
    </sheetView>
  </sheetViews>
  <sheetFormatPr defaultColWidth="9.140625" defaultRowHeight="15"/>
  <cols>
    <col min="1" max="1" width="6.140625" style="783" customWidth="1"/>
    <col min="2" max="2" width="6.7109375" style="783" customWidth="1"/>
    <col min="3" max="17" width="5.421875" style="783" customWidth="1"/>
    <col min="18" max="22" width="6.140625" style="783" customWidth="1"/>
    <col min="23" max="28" width="5.00390625" style="783" customWidth="1"/>
    <col min="29" max="16384" width="9.140625" style="783" customWidth="1"/>
  </cols>
  <sheetData>
    <row r="1" spans="1:22" ht="15.75">
      <c r="A1" s="1317" t="s">
        <v>77</v>
      </c>
      <c r="B1" s="1317"/>
      <c r="C1" s="1317"/>
      <c r="D1" s="1317"/>
      <c r="E1" s="1317"/>
      <c r="F1" s="1317"/>
      <c r="G1" s="1317"/>
      <c r="H1" s="1317"/>
      <c r="I1" s="78"/>
      <c r="J1" s="78"/>
      <c r="K1" s="1318" t="s">
        <v>78</v>
      </c>
      <c r="L1" s="1318"/>
      <c r="M1" s="1318"/>
      <c r="N1" s="1318"/>
      <c r="O1" s="1318"/>
      <c r="P1" s="1318"/>
      <c r="Q1" s="1318"/>
      <c r="R1" s="1318"/>
      <c r="S1" s="1318"/>
      <c r="T1" s="1318"/>
      <c r="U1" s="1318"/>
      <c r="V1" s="1318"/>
    </row>
    <row r="2" spans="1:22" ht="15.75">
      <c r="A2" s="1319" t="s">
        <v>76</v>
      </c>
      <c r="B2" s="1319"/>
      <c r="C2" s="1319"/>
      <c r="D2" s="1319"/>
      <c r="E2" s="1319"/>
      <c r="F2" s="1319"/>
      <c r="G2" s="1319"/>
      <c r="H2" s="1319"/>
      <c r="I2" s="78"/>
      <c r="J2" s="78"/>
      <c r="K2" s="1320" t="s">
        <v>79</v>
      </c>
      <c r="L2" s="1320"/>
      <c r="M2" s="1320"/>
      <c r="N2" s="1320"/>
      <c r="O2" s="1320"/>
      <c r="P2" s="1320"/>
      <c r="Q2" s="1320"/>
      <c r="R2" s="1320"/>
      <c r="S2" s="1320"/>
      <c r="T2" s="1320"/>
      <c r="U2" s="1320"/>
      <c r="V2" s="1320"/>
    </row>
    <row r="3" spans="1:22" ht="6" customHeight="1">
      <c r="A3" s="13"/>
      <c r="B3" s="784"/>
      <c r="C3" s="13"/>
      <c r="D3" s="13"/>
      <c r="E3" s="13"/>
      <c r="F3" s="13"/>
      <c r="G3" s="13"/>
      <c r="H3" s="13"/>
      <c r="I3" s="13"/>
      <c r="J3" s="13"/>
      <c r="K3" s="13"/>
      <c r="L3" s="13"/>
      <c r="M3" s="785"/>
      <c r="N3" s="13"/>
      <c r="O3" s="13"/>
      <c r="P3" s="13"/>
      <c r="Q3" s="13"/>
      <c r="R3" s="13"/>
      <c r="S3" s="13"/>
      <c r="T3" s="13"/>
      <c r="U3" s="13"/>
      <c r="V3" s="13"/>
    </row>
    <row r="4" spans="1:22" ht="18.75">
      <c r="A4" s="1321" t="s">
        <v>475</v>
      </c>
      <c r="B4" s="1321"/>
      <c r="C4" s="1321"/>
      <c r="D4" s="1321"/>
      <c r="E4" s="1321"/>
      <c r="F4" s="1321"/>
      <c r="G4" s="1321"/>
      <c r="H4" s="1321"/>
      <c r="I4" s="1321"/>
      <c r="J4" s="1321"/>
      <c r="K4" s="1321"/>
      <c r="L4" s="1321"/>
      <c r="M4" s="1321"/>
      <c r="N4" s="1321"/>
      <c r="O4" s="1321"/>
      <c r="P4" s="1321"/>
      <c r="Q4" s="1321"/>
      <c r="R4" s="1321"/>
      <c r="S4" s="1321"/>
      <c r="T4" s="1321"/>
      <c r="U4" s="1321"/>
      <c r="V4" s="1321"/>
    </row>
    <row r="5" spans="1:22" ht="18.75" customHeight="1">
      <c r="A5" s="1321" t="s">
        <v>523</v>
      </c>
      <c r="B5" s="1321"/>
      <c r="C5" s="1321"/>
      <c r="D5" s="1321"/>
      <c r="E5" s="1321"/>
      <c r="F5" s="1321"/>
      <c r="G5" s="1321"/>
      <c r="H5" s="1321"/>
      <c r="I5" s="1321"/>
      <c r="J5" s="1321"/>
      <c r="K5" s="1321"/>
      <c r="L5" s="1321"/>
      <c r="M5" s="1321"/>
      <c r="N5" s="1321"/>
      <c r="O5" s="1321"/>
      <c r="P5" s="1321"/>
      <c r="Q5" s="1321"/>
      <c r="R5" s="1321"/>
      <c r="S5" s="1321"/>
      <c r="T5" s="1321"/>
      <c r="U5" s="1321"/>
      <c r="V5" s="1321"/>
    </row>
    <row r="6" spans="1:22" ht="15">
      <c r="A6" s="1322" t="s">
        <v>520</v>
      </c>
      <c r="B6" s="1322"/>
      <c r="C6" s="1322"/>
      <c r="D6" s="1322"/>
      <c r="E6" s="1322"/>
      <c r="F6" s="1322"/>
      <c r="G6" s="1322"/>
      <c r="H6" s="1322"/>
      <c r="I6" s="1322"/>
      <c r="J6" s="1322"/>
      <c r="K6" s="1322"/>
      <c r="L6" s="1322"/>
      <c r="M6" s="1322"/>
      <c r="N6" s="1322"/>
      <c r="O6" s="1322"/>
      <c r="P6" s="1322"/>
      <c r="Q6" s="1322"/>
      <c r="R6" s="1322"/>
      <c r="S6" s="1322"/>
      <c r="T6" s="1322"/>
      <c r="U6" s="1322"/>
      <c r="V6" s="1322"/>
    </row>
    <row r="7" spans="1:22" ht="9.75" customHeight="1" thickBot="1">
      <c r="A7" s="13"/>
      <c r="B7" s="13"/>
      <c r="C7" s="13"/>
      <c r="D7" s="13"/>
      <c r="E7" s="13"/>
      <c r="F7" s="13"/>
      <c r="G7" s="13"/>
      <c r="H7" s="13"/>
      <c r="I7" s="13"/>
      <c r="J7" s="13"/>
      <c r="K7" s="786"/>
      <c r="L7" s="13"/>
      <c r="M7" s="13"/>
      <c r="N7" s="13"/>
      <c r="O7" s="13"/>
      <c r="P7" s="13"/>
      <c r="Q7" s="13"/>
      <c r="R7" s="13"/>
      <c r="S7" s="13"/>
      <c r="T7" s="13"/>
      <c r="U7" s="13"/>
      <c r="V7" s="13"/>
    </row>
    <row r="8" spans="1:23" ht="25.5" customHeight="1" thickTop="1">
      <c r="A8" s="1323" t="s">
        <v>69</v>
      </c>
      <c r="B8" s="1324"/>
      <c r="C8" s="1325" t="s">
        <v>218</v>
      </c>
      <c r="D8" s="1326"/>
      <c r="E8" s="1326"/>
      <c r="F8" s="1327"/>
      <c r="G8" s="1325" t="s">
        <v>150</v>
      </c>
      <c r="H8" s="1326"/>
      <c r="I8" s="1326"/>
      <c r="J8" s="1327"/>
      <c r="K8" s="1328" t="s">
        <v>151</v>
      </c>
      <c r="L8" s="1328"/>
      <c r="M8" s="1328"/>
      <c r="N8" s="1328"/>
      <c r="O8" s="1328"/>
      <c r="P8" s="1328" t="s">
        <v>152</v>
      </c>
      <c r="Q8" s="1328"/>
      <c r="R8" s="1328"/>
      <c r="S8" s="1328"/>
      <c r="T8" s="1328" t="s">
        <v>306</v>
      </c>
      <c r="U8" s="1328"/>
      <c r="V8" s="1328"/>
      <c r="W8" s="1328"/>
    </row>
    <row r="9" spans="1:23" ht="22.5">
      <c r="A9" s="1329" t="s">
        <v>80</v>
      </c>
      <c r="B9" s="1330"/>
      <c r="C9" s="787" t="s">
        <v>467</v>
      </c>
      <c r="D9" s="787" t="s">
        <v>283</v>
      </c>
      <c r="E9" s="238" t="s">
        <v>284</v>
      </c>
      <c r="F9" s="175" t="s">
        <v>285</v>
      </c>
      <c r="G9" s="175" t="s">
        <v>286</v>
      </c>
      <c r="H9" s="175" t="s">
        <v>287</v>
      </c>
      <c r="I9" s="175" t="s">
        <v>288</v>
      </c>
      <c r="J9" s="175" t="s">
        <v>289</v>
      </c>
      <c r="K9" s="175" t="s">
        <v>290</v>
      </c>
      <c r="L9" s="175" t="s">
        <v>291</v>
      </c>
      <c r="M9" s="175" t="s">
        <v>292</v>
      </c>
      <c r="N9" s="175" t="s">
        <v>293</v>
      </c>
      <c r="O9" s="175" t="s">
        <v>294</v>
      </c>
      <c r="P9" s="175" t="s">
        <v>295</v>
      </c>
      <c r="Q9" s="175" t="s">
        <v>296</v>
      </c>
      <c r="R9" s="175" t="s">
        <v>297</v>
      </c>
      <c r="S9" s="175" t="s">
        <v>298</v>
      </c>
      <c r="T9" s="175" t="s">
        <v>299</v>
      </c>
      <c r="U9" s="788" t="s">
        <v>300</v>
      </c>
      <c r="V9" s="175" t="s">
        <v>301</v>
      </c>
      <c r="W9" s="789" t="s">
        <v>302</v>
      </c>
    </row>
    <row r="10" spans="1:23" ht="15">
      <c r="A10" s="1329" t="s">
        <v>81</v>
      </c>
      <c r="B10" s="1330"/>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90"/>
    </row>
    <row r="11" spans="1:23" ht="22.5" customHeight="1">
      <c r="A11" s="1329" t="s">
        <v>82</v>
      </c>
      <c r="B11" s="716" t="s">
        <v>83</v>
      </c>
      <c r="C11" s="822"/>
      <c r="D11" s="822"/>
      <c r="E11" s="822"/>
      <c r="F11" s="822"/>
      <c r="G11" s="822"/>
      <c r="H11" s="822"/>
      <c r="I11" s="822"/>
      <c r="J11" s="822"/>
      <c r="K11" s="822"/>
      <c r="L11" s="822"/>
      <c r="M11" s="760"/>
      <c r="N11" s="760"/>
      <c r="O11" s="760"/>
      <c r="P11" s="103"/>
      <c r="Q11" s="103"/>
      <c r="R11" s="103"/>
      <c r="S11" s="712"/>
      <c r="T11" s="712"/>
      <c r="U11" s="719"/>
      <c r="V11" s="719"/>
      <c r="W11" s="767"/>
    </row>
    <row r="12" spans="1:23" ht="18.75" customHeight="1">
      <c r="A12" s="1329"/>
      <c r="B12" s="716" t="s">
        <v>84</v>
      </c>
      <c r="C12" s="822"/>
      <c r="D12" s="822"/>
      <c r="E12" s="822"/>
      <c r="F12" s="822"/>
      <c r="G12" s="822"/>
      <c r="H12" s="822"/>
      <c r="I12" s="822"/>
      <c r="J12" s="822"/>
      <c r="K12" s="822"/>
      <c r="L12" s="822"/>
      <c r="M12" s="103"/>
      <c r="N12" s="103"/>
      <c r="O12" s="103"/>
      <c r="P12" s="103"/>
      <c r="Q12" s="103"/>
      <c r="R12" s="103"/>
      <c r="S12" s="103"/>
      <c r="T12" s="103"/>
      <c r="U12" s="116"/>
      <c r="V12" s="116"/>
      <c r="W12" s="767"/>
    </row>
    <row r="13" spans="1:32" ht="33.75" customHeight="1">
      <c r="A13" s="1329" t="s">
        <v>85</v>
      </c>
      <c r="B13" s="716" t="s">
        <v>83</v>
      </c>
      <c r="C13" s="103"/>
      <c r="D13" s="103"/>
      <c r="E13" s="103"/>
      <c r="F13" s="103"/>
      <c r="G13" s="103"/>
      <c r="H13" s="103"/>
      <c r="I13" s="103"/>
      <c r="J13" s="103"/>
      <c r="K13" s="103"/>
      <c r="L13" s="103"/>
      <c r="M13" s="103"/>
      <c r="N13" s="103"/>
      <c r="O13" s="103"/>
      <c r="P13" s="103"/>
      <c r="Q13" s="103"/>
      <c r="R13" s="103"/>
      <c r="S13" s="103"/>
      <c r="T13" s="103"/>
      <c r="U13" s="103"/>
      <c r="V13" s="103"/>
      <c r="W13" s="716"/>
      <c r="X13" s="36"/>
      <c r="Y13" s="36"/>
      <c r="Z13" s="36"/>
      <c r="AA13" s="36"/>
      <c r="AB13" s="36"/>
      <c r="AC13" s="36"/>
      <c r="AD13" s="36"/>
      <c r="AE13" s="36"/>
      <c r="AF13" s="36"/>
    </row>
    <row r="14" spans="1:32" ht="16.5" customHeight="1">
      <c r="A14" s="1329"/>
      <c r="B14" s="716" t="s">
        <v>84</v>
      </c>
      <c r="C14" s="759"/>
      <c r="D14" s="759"/>
      <c r="E14" s="759"/>
      <c r="F14" s="759"/>
      <c r="G14" s="759"/>
      <c r="H14" s="759"/>
      <c r="I14" s="759"/>
      <c r="J14" s="759"/>
      <c r="K14" s="759"/>
      <c r="L14" s="759"/>
      <c r="M14" s="759"/>
      <c r="N14" s="759"/>
      <c r="O14" s="103"/>
      <c r="P14" s="103"/>
      <c r="Q14" s="103"/>
      <c r="R14" s="103"/>
      <c r="S14" s="103"/>
      <c r="T14" s="103"/>
      <c r="U14" s="103"/>
      <c r="V14" s="103"/>
      <c r="W14" s="716"/>
      <c r="X14" s="36"/>
      <c r="Y14" s="36"/>
      <c r="Z14" s="36"/>
      <c r="AA14" s="36"/>
      <c r="AB14" s="36"/>
      <c r="AC14" s="36"/>
      <c r="AD14" s="36"/>
      <c r="AE14" s="36"/>
      <c r="AF14" s="36"/>
    </row>
    <row r="15" spans="1:23" ht="21" customHeight="1">
      <c r="A15" s="1329" t="s">
        <v>86</v>
      </c>
      <c r="B15" s="716" t="s">
        <v>83</v>
      </c>
      <c r="C15" s="777"/>
      <c r="D15" s="777"/>
      <c r="E15" s="777"/>
      <c r="F15" s="777"/>
      <c r="G15" s="777"/>
      <c r="H15" s="777"/>
      <c r="I15" s="777"/>
      <c r="J15" s="777"/>
      <c r="K15" s="777"/>
      <c r="L15" s="777"/>
      <c r="M15" s="777"/>
      <c r="N15" s="777"/>
      <c r="O15" s="777"/>
      <c r="P15" s="777"/>
      <c r="Q15" s="777"/>
      <c r="R15" s="103"/>
      <c r="S15" s="103"/>
      <c r="T15" s="103"/>
      <c r="U15" s="103"/>
      <c r="V15" s="103"/>
      <c r="W15" s="767"/>
    </row>
    <row r="16" spans="1:34" ht="16.5" customHeight="1">
      <c r="A16" s="1329"/>
      <c r="B16" s="716" t="s">
        <v>84</v>
      </c>
      <c r="C16" s="777"/>
      <c r="D16" s="777"/>
      <c r="E16" s="777"/>
      <c r="F16" s="777"/>
      <c r="G16" s="777"/>
      <c r="H16" s="777"/>
      <c r="I16" s="777"/>
      <c r="J16" s="777"/>
      <c r="K16" s="777"/>
      <c r="L16" s="777"/>
      <c r="M16" s="777"/>
      <c r="N16" s="777"/>
      <c r="O16" s="777"/>
      <c r="P16" s="777"/>
      <c r="Q16" s="777"/>
      <c r="R16" s="767"/>
      <c r="S16" s="767"/>
      <c r="T16" s="767"/>
      <c r="U16" s="103"/>
      <c r="V16" s="103"/>
      <c r="W16" s="772"/>
      <c r="X16" s="769"/>
      <c r="Y16" s="769"/>
      <c r="Z16" s="769"/>
      <c r="AA16" s="769"/>
      <c r="AB16" s="769"/>
      <c r="AC16" s="769"/>
      <c r="AD16" s="769"/>
      <c r="AE16" s="769"/>
      <c r="AF16" s="769"/>
      <c r="AG16" s="769"/>
      <c r="AH16" s="769"/>
    </row>
    <row r="17" spans="1:23" ht="33.75" customHeight="1">
      <c r="A17" s="1329" t="s">
        <v>87</v>
      </c>
      <c r="B17" s="716" t="s">
        <v>83</v>
      </c>
      <c r="C17" s="813"/>
      <c r="D17" s="813"/>
      <c r="E17" s="813"/>
      <c r="F17" s="813"/>
      <c r="G17" s="813"/>
      <c r="H17" s="813"/>
      <c r="I17" s="813"/>
      <c r="J17" s="813"/>
      <c r="K17" s="760"/>
      <c r="L17" s="822"/>
      <c r="M17" s="822"/>
      <c r="N17" s="822"/>
      <c r="O17" s="822"/>
      <c r="P17" s="822"/>
      <c r="Q17" s="822"/>
      <c r="R17" s="822"/>
      <c r="S17" s="822"/>
      <c r="T17" s="822"/>
      <c r="U17" s="822"/>
      <c r="V17" s="822"/>
      <c r="W17" s="767"/>
    </row>
    <row r="18" spans="1:24" ht="21" customHeight="1">
      <c r="A18" s="1329"/>
      <c r="B18" s="716" t="s">
        <v>84</v>
      </c>
      <c r="C18" s="814"/>
      <c r="D18" s="814"/>
      <c r="E18" s="814"/>
      <c r="F18" s="814"/>
      <c r="G18" s="814"/>
      <c r="H18" s="814"/>
      <c r="I18" s="814"/>
      <c r="J18" s="814"/>
      <c r="K18" s="103"/>
      <c r="L18" s="103"/>
      <c r="M18" s="103"/>
      <c r="N18" s="103"/>
      <c r="O18" s="103"/>
      <c r="P18" s="103"/>
      <c r="Q18" s="103"/>
      <c r="R18" s="103"/>
      <c r="S18" s="103"/>
      <c r="T18" s="103"/>
      <c r="U18" s="103"/>
      <c r="V18" s="103"/>
      <c r="W18" s="767"/>
      <c r="X18" s="783" t="s">
        <v>501</v>
      </c>
    </row>
    <row r="19" spans="1:23" ht="21" customHeight="1">
      <c r="A19" s="1329" t="s">
        <v>88</v>
      </c>
      <c r="B19" s="716" t="s">
        <v>83</v>
      </c>
      <c r="C19" s="823"/>
      <c r="D19" s="823"/>
      <c r="E19" s="823"/>
      <c r="F19" s="823"/>
      <c r="G19" s="823"/>
      <c r="H19" s="775"/>
      <c r="I19" s="775"/>
      <c r="J19" s="775"/>
      <c r="K19" s="775"/>
      <c r="L19" s="773"/>
      <c r="M19" s="773"/>
      <c r="N19" s="770"/>
      <c r="O19" s="770"/>
      <c r="P19" s="770"/>
      <c r="Q19" s="770"/>
      <c r="R19" s="770"/>
      <c r="S19" s="770"/>
      <c r="T19" s="770"/>
      <c r="U19" s="759"/>
      <c r="V19" s="720"/>
      <c r="W19" s="767"/>
    </row>
    <row r="20" spans="1:23" ht="16.5" customHeight="1">
      <c r="A20" s="1329"/>
      <c r="B20" s="716" t="s">
        <v>84</v>
      </c>
      <c r="C20" s="774"/>
      <c r="D20" s="774"/>
      <c r="E20" s="774"/>
      <c r="F20" s="774"/>
      <c r="G20" s="774"/>
      <c r="H20" s="774"/>
      <c r="I20" s="774"/>
      <c r="J20" s="774"/>
      <c r="K20" s="774"/>
      <c r="L20" s="774"/>
      <c r="M20" s="774"/>
      <c r="N20" s="763"/>
      <c r="O20" s="763"/>
      <c r="P20" s="767"/>
      <c r="Q20" s="759"/>
      <c r="R20" s="759"/>
      <c r="S20" s="759"/>
      <c r="T20" s="759"/>
      <c r="U20" s="759"/>
      <c r="V20" s="719"/>
      <c r="W20" s="767"/>
    </row>
    <row r="21" spans="1:23" ht="26.25" customHeight="1">
      <c r="A21" s="1329" t="s">
        <v>89</v>
      </c>
      <c r="B21" s="716" t="s">
        <v>83</v>
      </c>
      <c r="C21" s="713"/>
      <c r="D21" s="719"/>
      <c r="E21" s="719"/>
      <c r="F21" s="719"/>
      <c r="G21" s="719"/>
      <c r="H21" s="719"/>
      <c r="I21" s="719"/>
      <c r="J21" s="719"/>
      <c r="K21" s="719"/>
      <c r="L21" s="719"/>
      <c r="M21" s="719"/>
      <c r="N21" s="719"/>
      <c r="O21" s="719"/>
      <c r="P21" s="770"/>
      <c r="Q21" s="770"/>
      <c r="R21" s="770"/>
      <c r="S21" s="770"/>
      <c r="T21" s="721"/>
      <c r="U21" s="721"/>
      <c r="V21" s="721"/>
      <c r="W21" s="767"/>
    </row>
    <row r="22" spans="1:23" ht="16.5" customHeight="1" thickBot="1">
      <c r="A22" s="1332"/>
      <c r="B22" s="793" t="s">
        <v>84</v>
      </c>
      <c r="C22" s="722"/>
      <c r="D22" s="722"/>
      <c r="E22" s="722"/>
      <c r="F22" s="722"/>
      <c r="G22" s="722"/>
      <c r="H22" s="722"/>
      <c r="I22" s="722"/>
      <c r="J22" s="722"/>
      <c r="K22" s="722"/>
      <c r="L22" s="722"/>
      <c r="M22" s="722"/>
      <c r="N22" s="722"/>
      <c r="O22" s="722"/>
      <c r="P22" s="722"/>
      <c r="Q22" s="722"/>
      <c r="R22" s="722"/>
      <c r="S22" s="722"/>
      <c r="T22" s="722"/>
      <c r="U22" s="722"/>
      <c r="V22" s="722"/>
      <c r="W22" s="767"/>
    </row>
    <row r="23" spans="1:22" ht="4.5" customHeight="1" thickTop="1">
      <c r="A23" s="794"/>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33" t="s">
        <v>141</v>
      </c>
      <c r="B24" s="1333"/>
      <c r="C24" s="1333"/>
      <c r="D24" s="1333"/>
      <c r="E24" s="1333"/>
      <c r="F24" s="1333"/>
      <c r="G24" s="1333"/>
      <c r="H24" s="1333"/>
      <c r="I24" s="1333"/>
      <c r="J24" s="1333"/>
      <c r="K24" s="1333"/>
      <c r="L24" s="1333"/>
      <c r="M24" s="1333"/>
      <c r="N24" s="1333"/>
      <c r="O24" s="1333"/>
      <c r="P24" s="1333"/>
      <c r="Q24" s="1333"/>
      <c r="R24" s="1333"/>
      <c r="S24" s="1333"/>
      <c r="T24" s="1333"/>
      <c r="U24" s="1333"/>
      <c r="V24" s="1333"/>
    </row>
    <row r="25" spans="1:22" ht="12" customHeight="1">
      <c r="A25" s="796"/>
      <c r="B25" s="797" t="s">
        <v>524</v>
      </c>
      <c r="C25" s="795"/>
      <c r="D25" s="795"/>
      <c r="E25" s="795"/>
      <c r="F25" s="795"/>
      <c r="G25" s="795"/>
      <c r="H25" s="795"/>
      <c r="I25" s="795"/>
      <c r="J25" s="795"/>
      <c r="K25" s="795"/>
      <c r="L25" s="795"/>
      <c r="M25" s="795"/>
      <c r="N25" s="795"/>
      <c r="O25" s="795"/>
      <c r="P25" s="795"/>
      <c r="Q25" s="795"/>
      <c r="R25" s="795"/>
      <c r="S25" s="795"/>
      <c r="T25" s="795"/>
      <c r="U25" s="795"/>
      <c r="V25" s="795"/>
    </row>
    <row r="26" spans="1:22" ht="12" customHeight="1">
      <c r="A26" s="798"/>
      <c r="B26" s="797"/>
      <c r="C26" s="798"/>
      <c r="D26" s="798"/>
      <c r="E26" s="798"/>
      <c r="F26" s="798"/>
      <c r="G26" s="798"/>
      <c r="H26" s="798"/>
      <c r="I26" s="798"/>
      <c r="J26" s="798"/>
      <c r="K26" s="25"/>
      <c r="L26" s="25"/>
      <c r="M26" s="25"/>
      <c r="N26" s="25"/>
      <c r="O26" s="25"/>
      <c r="P26" s="25"/>
      <c r="Q26" s="1334" t="s">
        <v>525</v>
      </c>
      <c r="R26" s="1334"/>
      <c r="S26" s="1334"/>
      <c r="T26" s="1334"/>
      <c r="U26" s="1334"/>
      <c r="V26" s="1334"/>
    </row>
    <row r="27" spans="1:22" ht="15.75">
      <c r="A27" s="799"/>
      <c r="B27" s="799"/>
      <c r="C27" s="799"/>
      <c r="D27" s="799"/>
      <c r="E27" s="1318" t="s">
        <v>90</v>
      </c>
      <c r="F27" s="1318"/>
      <c r="G27" s="1318"/>
      <c r="H27" s="1318"/>
      <c r="I27" s="1318"/>
      <c r="J27" s="1318"/>
      <c r="K27" s="799"/>
      <c r="L27" s="799"/>
      <c r="M27" s="799"/>
      <c r="N27" s="799"/>
      <c r="O27" s="799"/>
      <c r="P27" s="799"/>
      <c r="Q27" s="1318" t="s">
        <v>1</v>
      </c>
      <c r="R27" s="1318"/>
      <c r="S27" s="1318"/>
      <c r="T27" s="1318"/>
      <c r="U27" s="1318"/>
      <c r="V27" s="1318"/>
    </row>
    <row r="28" spans="1:22" ht="15.75">
      <c r="A28" s="799"/>
      <c r="B28" s="799"/>
      <c r="C28" s="799"/>
      <c r="D28" s="799"/>
      <c r="E28" s="782"/>
      <c r="F28" s="782"/>
      <c r="G28" s="782"/>
      <c r="H28" s="782"/>
      <c r="I28" s="782"/>
      <c r="J28" s="782"/>
      <c r="K28" s="799"/>
      <c r="L28" s="799"/>
      <c r="M28" s="799"/>
      <c r="N28" s="799"/>
      <c r="O28" s="799"/>
      <c r="P28" s="799"/>
      <c r="Q28" s="782"/>
      <c r="R28" s="782"/>
      <c r="S28" s="782"/>
      <c r="T28" s="782"/>
      <c r="U28" s="782"/>
      <c r="V28" s="782"/>
    </row>
    <row r="29" ht="18" customHeight="1"/>
    <row r="30" spans="6:22" ht="15">
      <c r="F30" s="1331" t="s">
        <v>137</v>
      </c>
      <c r="G30" s="1331"/>
      <c r="H30" s="1331"/>
      <c r="I30" s="1331"/>
      <c r="Q30" s="1331" t="s">
        <v>71</v>
      </c>
      <c r="R30" s="1331"/>
      <c r="S30" s="1331"/>
      <c r="T30" s="1331"/>
      <c r="U30" s="1331"/>
      <c r="V30" s="1331"/>
    </row>
    <row r="31" spans="9:16" ht="15">
      <c r="I31" s="141"/>
      <c r="J31" s="141"/>
      <c r="K31" s="141"/>
      <c r="L31" s="141"/>
      <c r="M31" s="141"/>
      <c r="N31" s="141"/>
      <c r="O31" s="141"/>
      <c r="P31" s="141"/>
    </row>
  </sheetData>
  <sheetProtection/>
  <mergeCells count="27">
    <mergeCell ref="F30:I30"/>
    <mergeCell ref="Q30:V30"/>
    <mergeCell ref="A19:A20"/>
    <mergeCell ref="A21:A22"/>
    <mergeCell ref="A24:V24"/>
    <mergeCell ref="Q26:V26"/>
    <mergeCell ref="E27:J27"/>
    <mergeCell ref="Q27:V27"/>
    <mergeCell ref="A9:B9"/>
    <mergeCell ref="A10:B10"/>
    <mergeCell ref="A11:A12"/>
    <mergeCell ref="A13:A14"/>
    <mergeCell ref="A15:A16"/>
    <mergeCell ref="A17:A18"/>
    <mergeCell ref="A6:V6"/>
    <mergeCell ref="A8:B8"/>
    <mergeCell ref="C8:F8"/>
    <mergeCell ref="G8:J8"/>
    <mergeCell ref="K8:O8"/>
    <mergeCell ref="P8:S8"/>
    <mergeCell ref="T8:W8"/>
    <mergeCell ref="A1:H1"/>
    <mergeCell ref="K1:V1"/>
    <mergeCell ref="A2:H2"/>
    <mergeCell ref="K2:V2"/>
    <mergeCell ref="A4:V4"/>
    <mergeCell ref="A5:V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H31"/>
  <sheetViews>
    <sheetView zoomScalePageLayoutView="0" workbookViewId="0" topLeftCell="A7">
      <selection activeCell="M18" sqref="M18"/>
    </sheetView>
  </sheetViews>
  <sheetFormatPr defaultColWidth="9.140625" defaultRowHeight="15"/>
  <cols>
    <col min="1" max="1" width="6.140625" style="783" customWidth="1"/>
    <col min="2" max="2" width="6.7109375" style="783" customWidth="1"/>
    <col min="3" max="17" width="5.421875" style="783" customWidth="1"/>
    <col min="18" max="22" width="6.140625" style="783" customWidth="1"/>
    <col min="23" max="28" width="5.00390625" style="783" customWidth="1"/>
    <col min="29" max="16384" width="9.140625" style="783" customWidth="1"/>
  </cols>
  <sheetData>
    <row r="1" spans="1:22" ht="15.75">
      <c r="A1" s="1317" t="s">
        <v>77</v>
      </c>
      <c r="B1" s="1317"/>
      <c r="C1" s="1317"/>
      <c r="D1" s="1317"/>
      <c r="E1" s="1317"/>
      <c r="F1" s="1317"/>
      <c r="G1" s="1317"/>
      <c r="H1" s="1317"/>
      <c r="I1" s="78"/>
      <c r="J1" s="78"/>
      <c r="K1" s="1318" t="s">
        <v>78</v>
      </c>
      <c r="L1" s="1318"/>
      <c r="M1" s="1318"/>
      <c r="N1" s="1318"/>
      <c r="O1" s="1318"/>
      <c r="P1" s="1318"/>
      <c r="Q1" s="1318"/>
      <c r="R1" s="1318"/>
      <c r="S1" s="1318"/>
      <c r="T1" s="1318"/>
      <c r="U1" s="1318"/>
      <c r="V1" s="1318"/>
    </row>
    <row r="2" spans="1:22" ht="15.75">
      <c r="A2" s="1319" t="s">
        <v>76</v>
      </c>
      <c r="B2" s="1319"/>
      <c r="C2" s="1319"/>
      <c r="D2" s="1319"/>
      <c r="E2" s="1319"/>
      <c r="F2" s="1319"/>
      <c r="G2" s="1319"/>
      <c r="H2" s="1319"/>
      <c r="I2" s="78"/>
      <c r="J2" s="78"/>
      <c r="K2" s="1320" t="s">
        <v>79</v>
      </c>
      <c r="L2" s="1320"/>
      <c r="M2" s="1320"/>
      <c r="N2" s="1320"/>
      <c r="O2" s="1320"/>
      <c r="P2" s="1320"/>
      <c r="Q2" s="1320"/>
      <c r="R2" s="1320"/>
      <c r="S2" s="1320"/>
      <c r="T2" s="1320"/>
      <c r="U2" s="1320"/>
      <c r="V2" s="1320"/>
    </row>
    <row r="3" spans="1:22" ht="6" customHeight="1">
      <c r="A3" s="13"/>
      <c r="B3" s="784"/>
      <c r="C3" s="13"/>
      <c r="D3" s="13"/>
      <c r="E3" s="13"/>
      <c r="F3" s="13"/>
      <c r="G3" s="13"/>
      <c r="H3" s="13"/>
      <c r="I3" s="13"/>
      <c r="J3" s="13"/>
      <c r="K3" s="13"/>
      <c r="L3" s="13"/>
      <c r="M3" s="785"/>
      <c r="N3" s="13"/>
      <c r="O3" s="13"/>
      <c r="P3" s="13"/>
      <c r="Q3" s="13"/>
      <c r="R3" s="13"/>
      <c r="S3" s="13"/>
      <c r="T3" s="13"/>
      <c r="U3" s="13"/>
      <c r="V3" s="13"/>
    </row>
    <row r="4" spans="1:22" ht="18.75">
      <c r="A4" s="1321" t="s">
        <v>475</v>
      </c>
      <c r="B4" s="1321"/>
      <c r="C4" s="1321"/>
      <c r="D4" s="1321"/>
      <c r="E4" s="1321"/>
      <c r="F4" s="1321"/>
      <c r="G4" s="1321"/>
      <c r="H4" s="1321"/>
      <c r="I4" s="1321"/>
      <c r="J4" s="1321"/>
      <c r="K4" s="1321"/>
      <c r="L4" s="1321"/>
      <c r="M4" s="1321"/>
      <c r="N4" s="1321"/>
      <c r="O4" s="1321"/>
      <c r="P4" s="1321"/>
      <c r="Q4" s="1321"/>
      <c r="R4" s="1321"/>
      <c r="S4" s="1321"/>
      <c r="T4" s="1321"/>
      <c r="U4" s="1321"/>
      <c r="V4" s="1321"/>
    </row>
    <row r="5" spans="1:22" ht="18.75" customHeight="1">
      <c r="A5" s="1321" t="s">
        <v>523</v>
      </c>
      <c r="B5" s="1321"/>
      <c r="C5" s="1321"/>
      <c r="D5" s="1321"/>
      <c r="E5" s="1321"/>
      <c r="F5" s="1321"/>
      <c r="G5" s="1321"/>
      <c r="H5" s="1321"/>
      <c r="I5" s="1321"/>
      <c r="J5" s="1321"/>
      <c r="K5" s="1321"/>
      <c r="L5" s="1321"/>
      <c r="M5" s="1321"/>
      <c r="N5" s="1321"/>
      <c r="O5" s="1321"/>
      <c r="P5" s="1321"/>
      <c r="Q5" s="1321"/>
      <c r="R5" s="1321"/>
      <c r="S5" s="1321"/>
      <c r="T5" s="1321"/>
      <c r="U5" s="1321"/>
      <c r="V5" s="1321"/>
    </row>
    <row r="6" spans="1:22" ht="15">
      <c r="A6" s="1322" t="s">
        <v>520</v>
      </c>
      <c r="B6" s="1322"/>
      <c r="C6" s="1322"/>
      <c r="D6" s="1322"/>
      <c r="E6" s="1322"/>
      <c r="F6" s="1322"/>
      <c r="G6" s="1322"/>
      <c r="H6" s="1322"/>
      <c r="I6" s="1322"/>
      <c r="J6" s="1322"/>
      <c r="K6" s="1322"/>
      <c r="L6" s="1322"/>
      <c r="M6" s="1322"/>
      <c r="N6" s="1322"/>
      <c r="O6" s="1322"/>
      <c r="P6" s="1322"/>
      <c r="Q6" s="1322"/>
      <c r="R6" s="1322"/>
      <c r="S6" s="1322"/>
      <c r="T6" s="1322"/>
      <c r="U6" s="1322"/>
      <c r="V6" s="1322"/>
    </row>
    <row r="7" spans="1:22" ht="9.75" customHeight="1" thickBot="1">
      <c r="A7" s="13"/>
      <c r="B7" s="13"/>
      <c r="C7" s="13"/>
      <c r="D7" s="13"/>
      <c r="E7" s="13"/>
      <c r="F7" s="13"/>
      <c r="G7" s="13"/>
      <c r="H7" s="13"/>
      <c r="I7" s="13"/>
      <c r="J7" s="13"/>
      <c r="K7" s="786"/>
      <c r="L7" s="13"/>
      <c r="M7" s="13"/>
      <c r="N7" s="13"/>
      <c r="O7" s="13"/>
      <c r="P7" s="13"/>
      <c r="Q7" s="13"/>
      <c r="R7" s="13"/>
      <c r="S7" s="13"/>
      <c r="T7" s="13"/>
      <c r="U7" s="13"/>
      <c r="V7" s="13"/>
    </row>
    <row r="8" spans="1:23" ht="25.5" customHeight="1" thickTop="1">
      <c r="A8" s="1323" t="s">
        <v>69</v>
      </c>
      <c r="B8" s="1324"/>
      <c r="C8" s="1325" t="s">
        <v>218</v>
      </c>
      <c r="D8" s="1326"/>
      <c r="E8" s="1326"/>
      <c r="F8" s="1327"/>
      <c r="G8" s="1325" t="s">
        <v>150</v>
      </c>
      <c r="H8" s="1326"/>
      <c r="I8" s="1326"/>
      <c r="J8" s="1327"/>
      <c r="K8" s="1328" t="s">
        <v>151</v>
      </c>
      <c r="L8" s="1328"/>
      <c r="M8" s="1328"/>
      <c r="N8" s="1328"/>
      <c r="O8" s="1328"/>
      <c r="P8" s="1328" t="s">
        <v>152</v>
      </c>
      <c r="Q8" s="1328"/>
      <c r="R8" s="1328"/>
      <c r="S8" s="1328"/>
      <c r="T8" s="1328" t="s">
        <v>306</v>
      </c>
      <c r="U8" s="1328"/>
      <c r="V8" s="1328"/>
      <c r="W8" s="1328"/>
    </row>
    <row r="9" spans="1:23" ht="22.5">
      <c r="A9" s="1329" t="s">
        <v>80</v>
      </c>
      <c r="B9" s="1330"/>
      <c r="C9" s="787" t="s">
        <v>467</v>
      </c>
      <c r="D9" s="787" t="s">
        <v>283</v>
      </c>
      <c r="E9" s="238" t="s">
        <v>284</v>
      </c>
      <c r="F9" s="175" t="s">
        <v>285</v>
      </c>
      <c r="G9" s="175" t="s">
        <v>286</v>
      </c>
      <c r="H9" s="175" t="s">
        <v>287</v>
      </c>
      <c r="I9" s="175" t="s">
        <v>288</v>
      </c>
      <c r="J9" s="175" t="s">
        <v>289</v>
      </c>
      <c r="K9" s="175" t="s">
        <v>290</v>
      </c>
      <c r="L9" s="175" t="s">
        <v>291</v>
      </c>
      <c r="M9" s="175" t="s">
        <v>292</v>
      </c>
      <c r="N9" s="175" t="s">
        <v>293</v>
      </c>
      <c r="O9" s="175" t="s">
        <v>294</v>
      </c>
      <c r="P9" s="175" t="s">
        <v>295</v>
      </c>
      <c r="Q9" s="175" t="s">
        <v>296</v>
      </c>
      <c r="R9" s="175" t="s">
        <v>297</v>
      </c>
      <c r="S9" s="175" t="s">
        <v>298</v>
      </c>
      <c r="T9" s="175" t="s">
        <v>299</v>
      </c>
      <c r="U9" s="788" t="s">
        <v>300</v>
      </c>
      <c r="V9" s="175" t="s">
        <v>301</v>
      </c>
      <c r="W9" s="789" t="s">
        <v>302</v>
      </c>
    </row>
    <row r="10" spans="1:23" ht="15">
      <c r="A10" s="1329" t="s">
        <v>81</v>
      </c>
      <c r="B10" s="1330"/>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90"/>
    </row>
    <row r="11" spans="1:23" ht="22.5" customHeight="1">
      <c r="A11" s="1329" t="s">
        <v>82</v>
      </c>
      <c r="B11" s="716" t="s">
        <v>83</v>
      </c>
      <c r="C11" s="760"/>
      <c r="D11" s="760"/>
      <c r="E11" s="760"/>
      <c r="F11" s="760"/>
      <c r="G11" s="760"/>
      <c r="H11" s="760"/>
      <c r="I11" s="760"/>
      <c r="J11" s="760"/>
      <c r="K11" s="760"/>
      <c r="L11" s="760"/>
      <c r="M11" s="760"/>
      <c r="N11" s="760"/>
      <c r="O11" s="760"/>
      <c r="P11" s="103"/>
      <c r="Q11" s="103"/>
      <c r="R11" s="103"/>
      <c r="S11" s="712"/>
      <c r="T11" s="712"/>
      <c r="U11" s="719"/>
      <c r="V11" s="719"/>
      <c r="W11" s="767"/>
    </row>
    <row r="12" spans="1:23" ht="18.75" customHeight="1">
      <c r="A12" s="1329"/>
      <c r="B12" s="716" t="s">
        <v>84</v>
      </c>
      <c r="C12" s="760"/>
      <c r="D12" s="760"/>
      <c r="E12" s="760"/>
      <c r="F12" s="760"/>
      <c r="G12" s="760"/>
      <c r="H12" s="760"/>
      <c r="I12" s="760"/>
      <c r="J12" s="760"/>
      <c r="K12" s="760"/>
      <c r="L12" s="760"/>
      <c r="M12" s="103"/>
      <c r="N12" s="103"/>
      <c r="O12" s="103"/>
      <c r="P12" s="103"/>
      <c r="Q12" s="103"/>
      <c r="R12" s="103"/>
      <c r="S12" s="103"/>
      <c r="T12" s="103"/>
      <c r="U12" s="116"/>
      <c r="V12" s="116"/>
      <c r="W12" s="767"/>
    </row>
    <row r="13" spans="1:32" ht="33.75" customHeight="1">
      <c r="A13" s="1329" t="s">
        <v>85</v>
      </c>
      <c r="B13" s="716" t="s">
        <v>83</v>
      </c>
      <c r="C13" s="103"/>
      <c r="D13" s="103"/>
      <c r="E13" s="103"/>
      <c r="F13" s="103"/>
      <c r="G13" s="103"/>
      <c r="H13" s="103"/>
      <c r="I13" s="103"/>
      <c r="J13" s="103"/>
      <c r="K13" s="103"/>
      <c r="L13" s="103"/>
      <c r="M13" s="103"/>
      <c r="N13" s="103"/>
      <c r="O13" s="820"/>
      <c r="P13" s="820"/>
      <c r="Q13" s="820"/>
      <c r="R13" s="820"/>
      <c r="S13" s="820"/>
      <c r="T13" s="820"/>
      <c r="U13" s="820"/>
      <c r="V13" s="820"/>
      <c r="W13" s="716"/>
      <c r="X13" s="36"/>
      <c r="Y13" s="36"/>
      <c r="Z13" s="36"/>
      <c r="AA13" s="36"/>
      <c r="AB13" s="36"/>
      <c r="AC13" s="36"/>
      <c r="AD13" s="36"/>
      <c r="AE13" s="36"/>
      <c r="AF13" s="36"/>
    </row>
    <row r="14" spans="1:32" ht="16.5" customHeight="1">
      <c r="A14" s="1329"/>
      <c r="B14" s="716" t="s">
        <v>84</v>
      </c>
      <c r="C14" s="759"/>
      <c r="D14" s="759"/>
      <c r="E14" s="759"/>
      <c r="F14" s="759"/>
      <c r="G14" s="759"/>
      <c r="H14" s="759"/>
      <c r="I14" s="759"/>
      <c r="J14" s="759"/>
      <c r="K14" s="759"/>
      <c r="L14" s="759"/>
      <c r="M14" s="759"/>
      <c r="N14" s="759"/>
      <c r="O14" s="820"/>
      <c r="P14" s="820"/>
      <c r="Q14" s="820"/>
      <c r="R14" s="820"/>
      <c r="S14" s="820"/>
      <c r="T14" s="820"/>
      <c r="U14" s="820"/>
      <c r="V14" s="820"/>
      <c r="W14" s="716"/>
      <c r="X14" s="36"/>
      <c r="Y14" s="36"/>
      <c r="Z14" s="36"/>
      <c r="AA14" s="36"/>
      <c r="AB14" s="36"/>
      <c r="AC14" s="36"/>
      <c r="AD14" s="36"/>
      <c r="AE14" s="36"/>
      <c r="AF14" s="36"/>
    </row>
    <row r="15" spans="1:23" ht="21" customHeight="1">
      <c r="A15" s="1329" t="s">
        <v>86</v>
      </c>
      <c r="B15" s="716" t="s">
        <v>83</v>
      </c>
      <c r="C15" s="103"/>
      <c r="D15" s="103"/>
      <c r="E15" s="103"/>
      <c r="F15" s="103"/>
      <c r="G15" s="103"/>
      <c r="H15" s="103"/>
      <c r="I15" s="103"/>
      <c r="J15" s="103"/>
      <c r="K15" s="103"/>
      <c r="L15" s="103"/>
      <c r="M15" s="103"/>
      <c r="N15" s="103"/>
      <c r="O15" s="103"/>
      <c r="P15" s="103"/>
      <c r="Q15" s="103"/>
      <c r="R15" s="103"/>
      <c r="S15" s="103"/>
      <c r="T15" s="103"/>
      <c r="U15" s="103"/>
      <c r="V15" s="103"/>
      <c r="W15" s="767"/>
    </row>
    <row r="16" spans="1:34" ht="16.5" customHeight="1">
      <c r="A16" s="1329"/>
      <c r="B16" s="716" t="s">
        <v>84</v>
      </c>
      <c r="C16" s="103"/>
      <c r="D16" s="103"/>
      <c r="E16" s="103"/>
      <c r="F16" s="103"/>
      <c r="G16" s="103"/>
      <c r="H16" s="103"/>
      <c r="I16" s="103"/>
      <c r="J16" s="103"/>
      <c r="K16" s="103"/>
      <c r="L16" s="804"/>
      <c r="M16" s="804"/>
      <c r="N16" s="804"/>
      <c r="O16" s="804"/>
      <c r="P16" s="804"/>
      <c r="Q16" s="804"/>
      <c r="R16" s="812"/>
      <c r="S16" s="812"/>
      <c r="T16" s="767"/>
      <c r="U16" s="103"/>
      <c r="V16" s="103"/>
      <c r="W16" s="772"/>
      <c r="X16" s="769"/>
      <c r="Y16" s="769"/>
      <c r="Z16" s="769"/>
      <c r="AA16" s="769"/>
      <c r="AB16" s="769"/>
      <c r="AC16" s="769"/>
      <c r="AD16" s="769"/>
      <c r="AE16" s="769"/>
      <c r="AF16" s="769"/>
      <c r="AG16" s="769"/>
      <c r="AH16" s="769"/>
    </row>
    <row r="17" spans="1:23" ht="33.75" customHeight="1">
      <c r="A17" s="1329" t="s">
        <v>87</v>
      </c>
      <c r="B17" s="716" t="s">
        <v>83</v>
      </c>
      <c r="C17" s="791"/>
      <c r="D17" s="791"/>
      <c r="E17" s="791"/>
      <c r="F17" s="791"/>
      <c r="G17" s="791"/>
      <c r="H17" s="813"/>
      <c r="I17" s="813"/>
      <c r="J17" s="813"/>
      <c r="K17" s="803"/>
      <c r="L17" s="803"/>
      <c r="M17" s="803"/>
      <c r="N17" s="803"/>
      <c r="O17" s="776"/>
      <c r="P17" s="776"/>
      <c r="Q17" s="776"/>
      <c r="R17" s="776"/>
      <c r="S17" s="776"/>
      <c r="T17" s="776"/>
      <c r="U17" s="776"/>
      <c r="V17" s="776"/>
      <c r="W17" s="767"/>
    </row>
    <row r="18" spans="1:24" ht="21" customHeight="1">
      <c r="A18" s="1329"/>
      <c r="B18" s="716" t="s">
        <v>84</v>
      </c>
      <c r="C18" s="792"/>
      <c r="D18" s="792"/>
      <c r="E18" s="792"/>
      <c r="F18" s="792"/>
      <c r="G18" s="792"/>
      <c r="H18" s="792"/>
      <c r="I18" s="792"/>
      <c r="J18" s="792"/>
      <c r="K18" s="103"/>
      <c r="L18" s="103"/>
      <c r="M18" s="103"/>
      <c r="N18" s="103"/>
      <c r="O18" s="777"/>
      <c r="P18" s="777"/>
      <c r="Q18" s="777"/>
      <c r="R18" s="777"/>
      <c r="S18" s="777"/>
      <c r="T18" s="777"/>
      <c r="U18" s="777"/>
      <c r="V18" s="777"/>
      <c r="W18" s="767"/>
      <c r="X18" s="783" t="s">
        <v>501</v>
      </c>
    </row>
    <row r="19" spans="1:23" ht="21" customHeight="1">
      <c r="A19" s="1329" t="s">
        <v>88</v>
      </c>
      <c r="B19" s="716" t="s">
        <v>83</v>
      </c>
      <c r="C19" s="762"/>
      <c r="D19" s="762"/>
      <c r="E19" s="762"/>
      <c r="F19" s="762"/>
      <c r="G19" s="762"/>
      <c r="H19" s="767"/>
      <c r="I19" s="767"/>
      <c r="J19" s="767"/>
      <c r="K19" s="767"/>
      <c r="L19" s="821"/>
      <c r="M19" s="821"/>
      <c r="N19" s="821"/>
      <c r="O19" s="821"/>
      <c r="P19" s="821"/>
      <c r="Q19" s="821"/>
      <c r="R19" s="821"/>
      <c r="S19" s="821"/>
      <c r="T19" s="821"/>
      <c r="U19" s="759"/>
      <c r="V19" s="720"/>
      <c r="W19" s="767"/>
    </row>
    <row r="20" spans="1:23" ht="16.5" customHeight="1">
      <c r="A20" s="1329"/>
      <c r="B20" s="716" t="s">
        <v>84</v>
      </c>
      <c r="C20" s="763"/>
      <c r="D20" s="763"/>
      <c r="E20" s="763"/>
      <c r="F20" s="763"/>
      <c r="G20" s="763"/>
      <c r="H20" s="763"/>
      <c r="I20" s="763"/>
      <c r="J20" s="763"/>
      <c r="K20" s="763"/>
      <c r="L20" s="763"/>
      <c r="M20" s="763"/>
      <c r="N20" s="763"/>
      <c r="O20" s="763"/>
      <c r="P20" s="767"/>
      <c r="Q20" s="759"/>
      <c r="R20" s="759"/>
      <c r="S20" s="759"/>
      <c r="T20" s="759"/>
      <c r="U20" s="759"/>
      <c r="V20" s="719"/>
      <c r="W20" s="767"/>
    </row>
    <row r="21" spans="1:23" ht="26.25" customHeight="1">
      <c r="A21" s="1329" t="s">
        <v>89</v>
      </c>
      <c r="B21" s="716" t="s">
        <v>83</v>
      </c>
      <c r="C21" s="713"/>
      <c r="D21" s="719"/>
      <c r="E21" s="719"/>
      <c r="F21" s="719"/>
      <c r="G21" s="719"/>
      <c r="H21" s="719"/>
      <c r="I21" s="719"/>
      <c r="J21" s="719"/>
      <c r="K21" s="719"/>
      <c r="L21" s="719"/>
      <c r="M21" s="719"/>
      <c r="N21" s="719"/>
      <c r="O21" s="719"/>
      <c r="P21" s="770"/>
      <c r="Q21" s="770"/>
      <c r="R21" s="770"/>
      <c r="S21" s="770"/>
      <c r="T21" s="721"/>
      <c r="U21" s="721"/>
      <c r="V21" s="721"/>
      <c r="W21" s="767"/>
    </row>
    <row r="22" spans="1:23" ht="16.5" customHeight="1" thickBot="1">
      <c r="A22" s="1332"/>
      <c r="B22" s="793" t="s">
        <v>84</v>
      </c>
      <c r="C22" s="722"/>
      <c r="D22" s="722"/>
      <c r="E22" s="722"/>
      <c r="F22" s="722"/>
      <c r="G22" s="722"/>
      <c r="H22" s="722"/>
      <c r="I22" s="722"/>
      <c r="J22" s="722"/>
      <c r="K22" s="722"/>
      <c r="L22" s="722"/>
      <c r="M22" s="722"/>
      <c r="N22" s="722"/>
      <c r="O22" s="722"/>
      <c r="P22" s="722"/>
      <c r="Q22" s="722"/>
      <c r="R22" s="722"/>
      <c r="S22" s="722"/>
      <c r="T22" s="722"/>
      <c r="U22" s="722"/>
      <c r="V22" s="722"/>
      <c r="W22" s="767"/>
    </row>
    <row r="23" spans="1:22" ht="4.5" customHeight="1" thickTop="1">
      <c r="A23" s="794"/>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33" t="s">
        <v>141</v>
      </c>
      <c r="B24" s="1333"/>
      <c r="C24" s="1333"/>
      <c r="D24" s="1333"/>
      <c r="E24" s="1333"/>
      <c r="F24" s="1333"/>
      <c r="G24" s="1333"/>
      <c r="H24" s="1333"/>
      <c r="I24" s="1333"/>
      <c r="J24" s="1333"/>
      <c r="K24" s="1333"/>
      <c r="L24" s="1333"/>
      <c r="M24" s="1333"/>
      <c r="N24" s="1333"/>
      <c r="O24" s="1333"/>
      <c r="P24" s="1333"/>
      <c r="Q24" s="1333"/>
      <c r="R24" s="1333"/>
      <c r="S24" s="1333"/>
      <c r="T24" s="1333"/>
      <c r="U24" s="1333"/>
      <c r="V24" s="1333"/>
    </row>
    <row r="25" spans="1:22" ht="12" customHeight="1">
      <c r="A25" s="796"/>
      <c r="B25" s="797" t="s">
        <v>524</v>
      </c>
      <c r="C25" s="795"/>
      <c r="D25" s="795"/>
      <c r="E25" s="795"/>
      <c r="F25" s="795"/>
      <c r="G25" s="795"/>
      <c r="H25" s="795"/>
      <c r="I25" s="795"/>
      <c r="J25" s="795"/>
      <c r="K25" s="795"/>
      <c r="L25" s="795"/>
      <c r="M25" s="795"/>
      <c r="N25" s="795"/>
      <c r="O25" s="795"/>
      <c r="P25" s="795"/>
      <c r="Q25" s="795"/>
      <c r="R25" s="795"/>
      <c r="S25" s="795"/>
      <c r="T25" s="795"/>
      <c r="U25" s="795"/>
      <c r="V25" s="795"/>
    </row>
    <row r="26" spans="1:22" ht="12" customHeight="1">
      <c r="A26" s="798"/>
      <c r="B26" s="797"/>
      <c r="C26" s="798"/>
      <c r="D26" s="798"/>
      <c r="E26" s="798"/>
      <c r="F26" s="798"/>
      <c r="G26" s="798"/>
      <c r="H26" s="798"/>
      <c r="I26" s="798"/>
      <c r="J26" s="798"/>
      <c r="K26" s="25"/>
      <c r="L26" s="25"/>
      <c r="M26" s="25"/>
      <c r="N26" s="25"/>
      <c r="O26" s="25"/>
      <c r="P26" s="25"/>
      <c r="Q26" s="1334" t="s">
        <v>525</v>
      </c>
      <c r="R26" s="1334"/>
      <c r="S26" s="1334"/>
      <c r="T26" s="1334"/>
      <c r="U26" s="1334"/>
      <c r="V26" s="1334"/>
    </row>
    <row r="27" spans="1:22" ht="15.75">
      <c r="A27" s="799"/>
      <c r="B27" s="799"/>
      <c r="C27" s="799"/>
      <c r="D27" s="799"/>
      <c r="E27" s="1318" t="s">
        <v>90</v>
      </c>
      <c r="F27" s="1318"/>
      <c r="G27" s="1318"/>
      <c r="H27" s="1318"/>
      <c r="I27" s="1318"/>
      <c r="J27" s="1318"/>
      <c r="K27" s="799"/>
      <c r="L27" s="799"/>
      <c r="M27" s="799"/>
      <c r="N27" s="799"/>
      <c r="O27" s="799"/>
      <c r="P27" s="799"/>
      <c r="Q27" s="1318" t="s">
        <v>1</v>
      </c>
      <c r="R27" s="1318"/>
      <c r="S27" s="1318"/>
      <c r="T27" s="1318"/>
      <c r="U27" s="1318"/>
      <c r="V27" s="1318"/>
    </row>
    <row r="28" spans="1:22" ht="15.75">
      <c r="A28" s="799"/>
      <c r="B28" s="799"/>
      <c r="C28" s="799"/>
      <c r="D28" s="799"/>
      <c r="E28" s="782"/>
      <c r="F28" s="782"/>
      <c r="G28" s="782"/>
      <c r="H28" s="782"/>
      <c r="I28" s="782"/>
      <c r="J28" s="782"/>
      <c r="K28" s="799"/>
      <c r="L28" s="799"/>
      <c r="M28" s="799"/>
      <c r="N28" s="799"/>
      <c r="O28" s="799"/>
      <c r="P28" s="799"/>
      <c r="Q28" s="782"/>
      <c r="R28" s="782"/>
      <c r="S28" s="782"/>
      <c r="T28" s="782"/>
      <c r="U28" s="782"/>
      <c r="V28" s="782"/>
    </row>
    <row r="29" ht="18" customHeight="1"/>
    <row r="30" spans="6:22" ht="15">
      <c r="F30" s="1331" t="s">
        <v>137</v>
      </c>
      <c r="G30" s="1331"/>
      <c r="H30" s="1331"/>
      <c r="I30" s="1331"/>
      <c r="Q30" s="1331" t="s">
        <v>71</v>
      </c>
      <c r="R30" s="1331"/>
      <c r="S30" s="1331"/>
      <c r="T30" s="1331"/>
      <c r="U30" s="1331"/>
      <c r="V30" s="1331"/>
    </row>
    <row r="31" spans="9:16" ht="15">
      <c r="I31" s="141"/>
      <c r="J31" s="141"/>
      <c r="K31" s="141"/>
      <c r="L31" s="141"/>
      <c r="M31" s="141"/>
      <c r="N31" s="141"/>
      <c r="O31" s="141"/>
      <c r="P31" s="141"/>
    </row>
  </sheetData>
  <sheetProtection/>
  <mergeCells count="27">
    <mergeCell ref="F30:I30"/>
    <mergeCell ref="Q30:V30"/>
    <mergeCell ref="A19:A20"/>
    <mergeCell ref="A21:A22"/>
    <mergeCell ref="A24:V24"/>
    <mergeCell ref="Q26:V26"/>
    <mergeCell ref="E27:J27"/>
    <mergeCell ref="Q27:V27"/>
    <mergeCell ref="A9:B9"/>
    <mergeCell ref="A10:B10"/>
    <mergeCell ref="A11:A12"/>
    <mergeCell ref="A13:A14"/>
    <mergeCell ref="A15:A16"/>
    <mergeCell ref="A17:A18"/>
    <mergeCell ref="A6:V6"/>
    <mergeCell ref="A8:B8"/>
    <mergeCell ref="C8:F8"/>
    <mergeCell ref="G8:J8"/>
    <mergeCell ref="K8:O8"/>
    <mergeCell ref="P8:S8"/>
    <mergeCell ref="T8:W8"/>
    <mergeCell ref="A1:H1"/>
    <mergeCell ref="K1:V1"/>
    <mergeCell ref="A2:H2"/>
    <mergeCell ref="K2:V2"/>
    <mergeCell ref="A4:V4"/>
    <mergeCell ref="A5:V5"/>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H31"/>
  <sheetViews>
    <sheetView zoomScalePageLayoutView="0" workbookViewId="0" topLeftCell="A7">
      <selection activeCell="U19" sqref="U19"/>
    </sheetView>
  </sheetViews>
  <sheetFormatPr defaultColWidth="9.140625" defaultRowHeight="15"/>
  <cols>
    <col min="1" max="1" width="6.140625" style="783" customWidth="1"/>
    <col min="2" max="2" width="6.7109375" style="783" customWidth="1"/>
    <col min="3" max="17" width="5.421875" style="783" customWidth="1"/>
    <col min="18" max="22" width="6.140625" style="783" customWidth="1"/>
    <col min="23" max="28" width="5.00390625" style="783" customWidth="1"/>
    <col min="29" max="16384" width="9.140625" style="783" customWidth="1"/>
  </cols>
  <sheetData>
    <row r="1" spans="1:22" ht="15.75">
      <c r="A1" s="1317" t="s">
        <v>77</v>
      </c>
      <c r="B1" s="1317"/>
      <c r="C1" s="1317"/>
      <c r="D1" s="1317"/>
      <c r="E1" s="1317"/>
      <c r="F1" s="1317"/>
      <c r="G1" s="1317"/>
      <c r="H1" s="1317"/>
      <c r="I1" s="78"/>
      <c r="J1" s="78"/>
      <c r="K1" s="1318" t="s">
        <v>78</v>
      </c>
      <c r="L1" s="1318"/>
      <c r="M1" s="1318"/>
      <c r="N1" s="1318"/>
      <c r="O1" s="1318"/>
      <c r="P1" s="1318"/>
      <c r="Q1" s="1318"/>
      <c r="R1" s="1318"/>
      <c r="S1" s="1318"/>
      <c r="T1" s="1318"/>
      <c r="U1" s="1318"/>
      <c r="V1" s="1318"/>
    </row>
    <row r="2" spans="1:22" ht="15.75">
      <c r="A2" s="1319" t="s">
        <v>76</v>
      </c>
      <c r="B2" s="1319"/>
      <c r="C2" s="1319"/>
      <c r="D2" s="1319"/>
      <c r="E2" s="1319"/>
      <c r="F2" s="1319"/>
      <c r="G2" s="1319"/>
      <c r="H2" s="1319"/>
      <c r="I2" s="78"/>
      <c r="J2" s="78"/>
      <c r="K2" s="1320" t="s">
        <v>79</v>
      </c>
      <c r="L2" s="1320"/>
      <c r="M2" s="1320"/>
      <c r="N2" s="1320"/>
      <c r="O2" s="1320"/>
      <c r="P2" s="1320"/>
      <c r="Q2" s="1320"/>
      <c r="R2" s="1320"/>
      <c r="S2" s="1320"/>
      <c r="T2" s="1320"/>
      <c r="U2" s="1320"/>
      <c r="V2" s="1320"/>
    </row>
    <row r="3" spans="1:22" ht="6" customHeight="1">
      <c r="A3" s="13"/>
      <c r="B3" s="784"/>
      <c r="C3" s="13"/>
      <c r="D3" s="13"/>
      <c r="E3" s="13"/>
      <c r="F3" s="13"/>
      <c r="G3" s="13"/>
      <c r="H3" s="13"/>
      <c r="I3" s="13"/>
      <c r="J3" s="13"/>
      <c r="K3" s="13"/>
      <c r="L3" s="13"/>
      <c r="M3" s="785"/>
      <c r="N3" s="13"/>
      <c r="O3" s="13"/>
      <c r="P3" s="13"/>
      <c r="Q3" s="13"/>
      <c r="R3" s="13"/>
      <c r="S3" s="13"/>
      <c r="T3" s="13"/>
      <c r="U3" s="13"/>
      <c r="V3" s="13"/>
    </row>
    <row r="4" spans="1:22" ht="18.75">
      <c r="A4" s="1321" t="s">
        <v>475</v>
      </c>
      <c r="B4" s="1321"/>
      <c r="C4" s="1321"/>
      <c r="D4" s="1321"/>
      <c r="E4" s="1321"/>
      <c r="F4" s="1321"/>
      <c r="G4" s="1321"/>
      <c r="H4" s="1321"/>
      <c r="I4" s="1321"/>
      <c r="J4" s="1321"/>
      <c r="K4" s="1321"/>
      <c r="L4" s="1321"/>
      <c r="M4" s="1321"/>
      <c r="N4" s="1321"/>
      <c r="O4" s="1321"/>
      <c r="P4" s="1321"/>
      <c r="Q4" s="1321"/>
      <c r="R4" s="1321"/>
      <c r="S4" s="1321"/>
      <c r="T4" s="1321"/>
      <c r="U4" s="1321"/>
      <c r="V4" s="1321"/>
    </row>
    <row r="5" spans="1:22" ht="18.75" customHeight="1">
      <c r="A5" s="1321" t="s">
        <v>523</v>
      </c>
      <c r="B5" s="1321"/>
      <c r="C5" s="1321"/>
      <c r="D5" s="1321"/>
      <c r="E5" s="1321"/>
      <c r="F5" s="1321"/>
      <c r="G5" s="1321"/>
      <c r="H5" s="1321"/>
      <c r="I5" s="1321"/>
      <c r="J5" s="1321"/>
      <c r="K5" s="1321"/>
      <c r="L5" s="1321"/>
      <c r="M5" s="1321"/>
      <c r="N5" s="1321"/>
      <c r="O5" s="1321"/>
      <c r="P5" s="1321"/>
      <c r="Q5" s="1321"/>
      <c r="R5" s="1321"/>
      <c r="S5" s="1321"/>
      <c r="T5" s="1321"/>
      <c r="U5" s="1321"/>
      <c r="V5" s="1321"/>
    </row>
    <row r="6" spans="1:22" ht="15">
      <c r="A6" s="1322" t="s">
        <v>520</v>
      </c>
      <c r="B6" s="1322"/>
      <c r="C6" s="1322"/>
      <c r="D6" s="1322"/>
      <c r="E6" s="1322"/>
      <c r="F6" s="1322"/>
      <c r="G6" s="1322"/>
      <c r="H6" s="1322"/>
      <c r="I6" s="1322"/>
      <c r="J6" s="1322"/>
      <c r="K6" s="1322"/>
      <c r="L6" s="1322"/>
      <c r="M6" s="1322"/>
      <c r="N6" s="1322"/>
      <c r="O6" s="1322"/>
      <c r="P6" s="1322"/>
      <c r="Q6" s="1322"/>
      <c r="R6" s="1322"/>
      <c r="S6" s="1322"/>
      <c r="T6" s="1322"/>
      <c r="U6" s="1322"/>
      <c r="V6" s="1322"/>
    </row>
    <row r="7" spans="1:22" ht="9.75" customHeight="1" thickBot="1">
      <c r="A7" s="13"/>
      <c r="B7" s="13"/>
      <c r="C7" s="13"/>
      <c r="D7" s="13"/>
      <c r="E7" s="13"/>
      <c r="F7" s="13"/>
      <c r="G7" s="13"/>
      <c r="H7" s="13"/>
      <c r="I7" s="13"/>
      <c r="J7" s="13"/>
      <c r="K7" s="786"/>
      <c r="L7" s="13"/>
      <c r="M7" s="13"/>
      <c r="N7" s="13"/>
      <c r="O7" s="13"/>
      <c r="P7" s="13"/>
      <c r="Q7" s="13"/>
      <c r="R7" s="13"/>
      <c r="S7" s="13"/>
      <c r="T7" s="13"/>
      <c r="U7" s="13"/>
      <c r="V7" s="13"/>
    </row>
    <row r="8" spans="1:23" ht="25.5" customHeight="1" thickTop="1">
      <c r="A8" s="1323" t="s">
        <v>69</v>
      </c>
      <c r="B8" s="1324"/>
      <c r="C8" s="1325" t="s">
        <v>218</v>
      </c>
      <c r="D8" s="1326"/>
      <c r="E8" s="1326"/>
      <c r="F8" s="1327"/>
      <c r="G8" s="1325" t="s">
        <v>150</v>
      </c>
      <c r="H8" s="1326"/>
      <c r="I8" s="1326"/>
      <c r="J8" s="1327"/>
      <c r="K8" s="1328" t="s">
        <v>151</v>
      </c>
      <c r="L8" s="1328"/>
      <c r="M8" s="1328"/>
      <c r="N8" s="1328"/>
      <c r="O8" s="1328"/>
      <c r="P8" s="1328" t="s">
        <v>152</v>
      </c>
      <c r="Q8" s="1328"/>
      <c r="R8" s="1328"/>
      <c r="S8" s="1328"/>
      <c r="T8" s="1328" t="s">
        <v>306</v>
      </c>
      <c r="U8" s="1328"/>
      <c r="V8" s="1328"/>
      <c r="W8" s="1328"/>
    </row>
    <row r="9" spans="1:23" ht="22.5">
      <c r="A9" s="1329" t="s">
        <v>80</v>
      </c>
      <c r="B9" s="1330"/>
      <c r="C9" s="787" t="s">
        <v>467</v>
      </c>
      <c r="D9" s="787" t="s">
        <v>283</v>
      </c>
      <c r="E9" s="238" t="s">
        <v>284</v>
      </c>
      <c r="F9" s="175" t="s">
        <v>285</v>
      </c>
      <c r="G9" s="175" t="s">
        <v>286</v>
      </c>
      <c r="H9" s="175" t="s">
        <v>287</v>
      </c>
      <c r="I9" s="175" t="s">
        <v>288</v>
      </c>
      <c r="J9" s="175" t="s">
        <v>289</v>
      </c>
      <c r="K9" s="175" t="s">
        <v>290</v>
      </c>
      <c r="L9" s="175" t="s">
        <v>291</v>
      </c>
      <c r="M9" s="175" t="s">
        <v>292</v>
      </c>
      <c r="N9" s="175" t="s">
        <v>293</v>
      </c>
      <c r="O9" s="175" t="s">
        <v>294</v>
      </c>
      <c r="P9" s="175" t="s">
        <v>295</v>
      </c>
      <c r="Q9" s="175" t="s">
        <v>296</v>
      </c>
      <c r="R9" s="175" t="s">
        <v>297</v>
      </c>
      <c r="S9" s="175" t="s">
        <v>298</v>
      </c>
      <c r="T9" s="175" t="s">
        <v>299</v>
      </c>
      <c r="U9" s="788" t="s">
        <v>300</v>
      </c>
      <c r="V9" s="175" t="s">
        <v>301</v>
      </c>
      <c r="W9" s="789" t="s">
        <v>302</v>
      </c>
    </row>
    <row r="10" spans="1:23" ht="15">
      <c r="A10" s="1329" t="s">
        <v>81</v>
      </c>
      <c r="B10" s="1330"/>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90"/>
    </row>
    <row r="11" spans="1:23" ht="22.5" customHeight="1">
      <c r="A11" s="1329" t="s">
        <v>82</v>
      </c>
      <c r="B11" s="716" t="s">
        <v>83</v>
      </c>
      <c r="C11" s="760"/>
      <c r="D11" s="760"/>
      <c r="E11" s="760"/>
      <c r="F11" s="760"/>
      <c r="G11" s="760"/>
      <c r="H11" s="760"/>
      <c r="I11" s="760"/>
      <c r="J11" s="760"/>
      <c r="K11" s="760"/>
      <c r="L11" s="760"/>
      <c r="M11" s="760"/>
      <c r="N11" s="760"/>
      <c r="O11" s="760"/>
      <c r="P11" s="103"/>
      <c r="Q11" s="103"/>
      <c r="R11" s="103"/>
      <c r="S11" s="712"/>
      <c r="T11" s="712"/>
      <c r="U11" s="719"/>
      <c r="V11" s="719"/>
      <c r="W11" s="767"/>
    </row>
    <row r="12" spans="1:23" ht="18.75" customHeight="1">
      <c r="A12" s="1329"/>
      <c r="B12" s="716" t="s">
        <v>84</v>
      </c>
      <c r="C12" s="760"/>
      <c r="D12" s="760"/>
      <c r="E12" s="760"/>
      <c r="F12" s="760"/>
      <c r="G12" s="760"/>
      <c r="H12" s="760"/>
      <c r="I12" s="760"/>
      <c r="J12" s="760"/>
      <c r="K12" s="760"/>
      <c r="L12" s="760"/>
      <c r="M12" s="103"/>
      <c r="N12" s="103"/>
      <c r="O12" s="103"/>
      <c r="P12" s="103"/>
      <c r="Q12" s="103"/>
      <c r="R12" s="103"/>
      <c r="S12" s="103"/>
      <c r="T12" s="103"/>
      <c r="U12" s="116"/>
      <c r="V12" s="116"/>
      <c r="W12" s="767"/>
    </row>
    <row r="13" spans="1:32" ht="33.75" customHeight="1">
      <c r="A13" s="1329" t="s">
        <v>85</v>
      </c>
      <c r="B13" s="716" t="s">
        <v>83</v>
      </c>
      <c r="C13" s="777"/>
      <c r="D13" s="777"/>
      <c r="E13" s="777"/>
      <c r="F13" s="777"/>
      <c r="G13" s="777"/>
      <c r="H13" s="777"/>
      <c r="I13" s="777"/>
      <c r="J13" s="777"/>
      <c r="K13" s="777"/>
      <c r="L13" s="777"/>
      <c r="M13" s="777"/>
      <c r="N13" s="777"/>
      <c r="O13" s="103"/>
      <c r="P13" s="103"/>
      <c r="Q13" s="103"/>
      <c r="R13" s="103"/>
      <c r="S13" s="103"/>
      <c r="T13" s="103"/>
      <c r="U13" s="103"/>
      <c r="V13" s="103"/>
      <c r="W13" s="716"/>
      <c r="X13" s="36"/>
      <c r="Y13" s="36"/>
      <c r="Z13" s="36"/>
      <c r="AA13" s="36"/>
      <c r="AB13" s="36"/>
      <c r="AC13" s="36"/>
      <c r="AD13" s="36"/>
      <c r="AE13" s="36"/>
      <c r="AF13" s="36"/>
    </row>
    <row r="14" spans="1:32" ht="16.5" customHeight="1">
      <c r="A14" s="1329"/>
      <c r="B14" s="716" t="s">
        <v>84</v>
      </c>
      <c r="C14" s="825"/>
      <c r="D14" s="825"/>
      <c r="E14" s="825"/>
      <c r="F14" s="825"/>
      <c r="G14" s="825"/>
      <c r="H14" s="825"/>
      <c r="I14" s="825"/>
      <c r="J14" s="825"/>
      <c r="K14" s="825"/>
      <c r="L14" s="825"/>
      <c r="M14" s="825"/>
      <c r="N14" s="825"/>
      <c r="O14" s="103"/>
      <c r="P14" s="103"/>
      <c r="Q14" s="103"/>
      <c r="R14" s="103"/>
      <c r="S14" s="103"/>
      <c r="T14" s="103"/>
      <c r="U14" s="103"/>
      <c r="V14" s="103"/>
      <c r="W14" s="716"/>
      <c r="X14" s="36"/>
      <c r="Y14" s="36"/>
      <c r="Z14" s="36"/>
      <c r="AA14" s="36"/>
      <c r="AB14" s="36"/>
      <c r="AC14" s="36"/>
      <c r="AD14" s="36"/>
      <c r="AE14" s="36"/>
      <c r="AF14" s="36"/>
    </row>
    <row r="15" spans="1:23" ht="21" customHeight="1">
      <c r="A15" s="1329" t="s">
        <v>86</v>
      </c>
      <c r="B15" s="716" t="s">
        <v>83</v>
      </c>
      <c r="C15" s="819"/>
      <c r="D15" s="819"/>
      <c r="E15" s="819"/>
      <c r="F15" s="819"/>
      <c r="G15" s="819"/>
      <c r="H15" s="819"/>
      <c r="I15" s="819"/>
      <c r="J15" s="819"/>
      <c r="K15" s="819"/>
      <c r="L15" s="819"/>
      <c r="M15" s="819"/>
      <c r="N15" s="819"/>
      <c r="O15" s="819"/>
      <c r="P15" s="819"/>
      <c r="Q15" s="819"/>
      <c r="R15" s="819"/>
      <c r="S15" s="819"/>
      <c r="T15" s="819"/>
      <c r="U15" s="819"/>
      <c r="V15" s="819"/>
      <c r="W15" s="767"/>
    </row>
    <row r="16" spans="1:34" ht="16.5" customHeight="1">
      <c r="A16" s="1329"/>
      <c r="B16" s="716" t="s">
        <v>84</v>
      </c>
      <c r="C16" s="103"/>
      <c r="D16" s="103"/>
      <c r="E16" s="103"/>
      <c r="F16" s="103"/>
      <c r="G16" s="103"/>
      <c r="H16" s="103"/>
      <c r="I16" s="103"/>
      <c r="J16" s="103"/>
      <c r="K16" s="103"/>
      <c r="L16" s="103"/>
      <c r="M16" s="103"/>
      <c r="N16" s="103"/>
      <c r="O16" s="103"/>
      <c r="P16" s="103"/>
      <c r="Q16" s="103"/>
      <c r="R16" s="767"/>
      <c r="S16" s="767"/>
      <c r="T16" s="767"/>
      <c r="U16" s="103"/>
      <c r="V16" s="103"/>
      <c r="W16" s="772"/>
      <c r="X16" s="769"/>
      <c r="Y16" s="769"/>
      <c r="Z16" s="769"/>
      <c r="AA16" s="769"/>
      <c r="AB16" s="769"/>
      <c r="AC16" s="769"/>
      <c r="AD16" s="769"/>
      <c r="AE16" s="769"/>
      <c r="AF16" s="769"/>
      <c r="AG16" s="769"/>
      <c r="AH16" s="769"/>
    </row>
    <row r="17" spans="1:23" ht="33.75" customHeight="1">
      <c r="A17" s="1329" t="s">
        <v>87</v>
      </c>
      <c r="B17" s="716" t="s">
        <v>83</v>
      </c>
      <c r="C17" s="791"/>
      <c r="D17" s="791"/>
      <c r="E17" s="791"/>
      <c r="F17" s="791"/>
      <c r="G17" s="791"/>
      <c r="H17" s="791"/>
      <c r="I17" s="791"/>
      <c r="J17" s="791"/>
      <c r="K17" s="760"/>
      <c r="L17" s="760"/>
      <c r="M17" s="760"/>
      <c r="N17" s="760"/>
      <c r="O17" s="760"/>
      <c r="P17" s="760"/>
      <c r="Q17" s="760"/>
      <c r="R17" s="760"/>
      <c r="S17" s="760"/>
      <c r="T17" s="760"/>
      <c r="U17" s="760"/>
      <c r="V17" s="760"/>
      <c r="W17" s="767"/>
    </row>
    <row r="18" spans="1:24" ht="21" customHeight="1">
      <c r="A18" s="1329"/>
      <c r="B18" s="716" t="s">
        <v>84</v>
      </c>
      <c r="C18" s="792"/>
      <c r="D18" s="792"/>
      <c r="E18" s="792"/>
      <c r="F18" s="792"/>
      <c r="G18" s="792"/>
      <c r="H18" s="792"/>
      <c r="I18" s="792"/>
      <c r="J18" s="792"/>
      <c r="K18" s="804"/>
      <c r="L18" s="804"/>
      <c r="M18" s="804"/>
      <c r="N18" s="804"/>
      <c r="O18" s="804"/>
      <c r="P18" s="804"/>
      <c r="Q18" s="804"/>
      <c r="R18" s="103"/>
      <c r="S18" s="103"/>
      <c r="T18" s="103"/>
      <c r="U18" s="103"/>
      <c r="V18" s="103"/>
      <c r="W18" s="767"/>
      <c r="X18" s="783" t="s">
        <v>501</v>
      </c>
    </row>
    <row r="19" spans="1:23" ht="21" customHeight="1">
      <c r="A19" s="1329" t="s">
        <v>88</v>
      </c>
      <c r="B19" s="716" t="s">
        <v>83</v>
      </c>
      <c r="C19" s="762"/>
      <c r="D19" s="762"/>
      <c r="E19" s="762"/>
      <c r="F19" s="762"/>
      <c r="G19" s="762"/>
      <c r="H19" s="767"/>
      <c r="I19" s="767"/>
      <c r="J19" s="767"/>
      <c r="K19" s="767"/>
      <c r="L19" s="770"/>
      <c r="M19" s="770"/>
      <c r="N19" s="770"/>
      <c r="O19" s="770"/>
      <c r="P19" s="770"/>
      <c r="Q19" s="770"/>
      <c r="R19" s="770"/>
      <c r="S19" s="770"/>
      <c r="T19" s="770"/>
      <c r="U19" s="759"/>
      <c r="V19" s="720"/>
      <c r="W19" s="767"/>
    </row>
    <row r="20" spans="1:23" ht="16.5" customHeight="1">
      <c r="A20" s="1329"/>
      <c r="B20" s="716" t="s">
        <v>84</v>
      </c>
      <c r="C20" s="763"/>
      <c r="D20" s="763"/>
      <c r="E20" s="763"/>
      <c r="F20" s="763"/>
      <c r="G20" s="763"/>
      <c r="H20" s="763"/>
      <c r="I20" s="763"/>
      <c r="J20" s="763"/>
      <c r="K20" s="763"/>
      <c r="L20" s="763"/>
      <c r="M20" s="763"/>
      <c r="N20" s="763"/>
      <c r="O20" s="763"/>
      <c r="P20" s="767"/>
      <c r="Q20" s="759"/>
      <c r="R20" s="759"/>
      <c r="S20" s="759"/>
      <c r="T20" s="759"/>
      <c r="U20" s="759"/>
      <c r="V20" s="719"/>
      <c r="W20" s="767"/>
    </row>
    <row r="21" spans="1:23" ht="26.25" customHeight="1">
      <c r="A21" s="1329" t="s">
        <v>89</v>
      </c>
      <c r="B21" s="716" t="s">
        <v>83</v>
      </c>
      <c r="C21" s="713"/>
      <c r="D21" s="719"/>
      <c r="E21" s="719"/>
      <c r="F21" s="719"/>
      <c r="G21" s="719"/>
      <c r="H21" s="719"/>
      <c r="I21" s="719"/>
      <c r="J21" s="719"/>
      <c r="K21" s="719"/>
      <c r="L21" s="719"/>
      <c r="M21" s="719"/>
      <c r="N21" s="719"/>
      <c r="O21" s="719"/>
      <c r="P21" s="770"/>
      <c r="Q21" s="770"/>
      <c r="R21" s="770"/>
      <c r="S21" s="770"/>
      <c r="T21" s="721"/>
      <c r="U21" s="721"/>
      <c r="V21" s="721"/>
      <c r="W21" s="767"/>
    </row>
    <row r="22" spans="1:23" ht="16.5" customHeight="1" thickBot="1">
      <c r="A22" s="1332"/>
      <c r="B22" s="793" t="s">
        <v>84</v>
      </c>
      <c r="C22" s="722"/>
      <c r="D22" s="722"/>
      <c r="E22" s="722"/>
      <c r="F22" s="722"/>
      <c r="G22" s="722"/>
      <c r="H22" s="722"/>
      <c r="I22" s="722"/>
      <c r="J22" s="722"/>
      <c r="K22" s="722"/>
      <c r="L22" s="722"/>
      <c r="M22" s="722"/>
      <c r="N22" s="722"/>
      <c r="O22" s="722"/>
      <c r="P22" s="722"/>
      <c r="Q22" s="722"/>
      <c r="R22" s="722"/>
      <c r="S22" s="722"/>
      <c r="T22" s="722"/>
      <c r="U22" s="722"/>
      <c r="V22" s="722"/>
      <c r="W22" s="767"/>
    </row>
    <row r="23" spans="1:22" ht="4.5" customHeight="1" thickTop="1">
      <c r="A23" s="794"/>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33" t="s">
        <v>141</v>
      </c>
      <c r="B24" s="1333"/>
      <c r="C24" s="1333"/>
      <c r="D24" s="1333"/>
      <c r="E24" s="1333"/>
      <c r="F24" s="1333"/>
      <c r="G24" s="1333"/>
      <c r="H24" s="1333"/>
      <c r="I24" s="1333"/>
      <c r="J24" s="1333"/>
      <c r="K24" s="1333"/>
      <c r="L24" s="1333"/>
      <c r="M24" s="1333"/>
      <c r="N24" s="1333"/>
      <c r="O24" s="1333"/>
      <c r="P24" s="1333"/>
      <c r="Q24" s="1333"/>
      <c r="R24" s="1333"/>
      <c r="S24" s="1333"/>
      <c r="T24" s="1333"/>
      <c r="U24" s="1333"/>
      <c r="V24" s="1333"/>
    </row>
    <row r="25" spans="1:22" ht="12" customHeight="1">
      <c r="A25" s="796"/>
      <c r="B25" s="797" t="s">
        <v>524</v>
      </c>
      <c r="C25" s="795"/>
      <c r="D25" s="795"/>
      <c r="E25" s="795"/>
      <c r="F25" s="795"/>
      <c r="G25" s="795"/>
      <c r="H25" s="795"/>
      <c r="I25" s="795"/>
      <c r="J25" s="795"/>
      <c r="K25" s="795"/>
      <c r="L25" s="795"/>
      <c r="M25" s="795"/>
      <c r="N25" s="795"/>
      <c r="O25" s="795"/>
      <c r="P25" s="795"/>
      <c r="Q25" s="795"/>
      <c r="R25" s="795"/>
      <c r="S25" s="795"/>
      <c r="T25" s="795"/>
      <c r="U25" s="795"/>
      <c r="V25" s="795"/>
    </row>
    <row r="26" spans="1:22" ht="12" customHeight="1">
      <c r="A26" s="798"/>
      <c r="B26" s="797"/>
      <c r="C26" s="798"/>
      <c r="D26" s="798"/>
      <c r="E26" s="798"/>
      <c r="F26" s="798"/>
      <c r="G26" s="798"/>
      <c r="H26" s="798"/>
      <c r="I26" s="798"/>
      <c r="J26" s="798"/>
      <c r="K26" s="25"/>
      <c r="L26" s="25"/>
      <c r="M26" s="25"/>
      <c r="N26" s="25"/>
      <c r="O26" s="25"/>
      <c r="P26" s="25"/>
      <c r="Q26" s="1334" t="s">
        <v>525</v>
      </c>
      <c r="R26" s="1334"/>
      <c r="S26" s="1334"/>
      <c r="T26" s="1334"/>
      <c r="U26" s="1334"/>
      <c r="V26" s="1334"/>
    </row>
    <row r="27" spans="1:22" ht="15.75">
      <c r="A27" s="799"/>
      <c r="B27" s="799"/>
      <c r="C27" s="799"/>
      <c r="D27" s="799"/>
      <c r="E27" s="1318" t="s">
        <v>90</v>
      </c>
      <c r="F27" s="1318"/>
      <c r="G27" s="1318"/>
      <c r="H27" s="1318"/>
      <c r="I27" s="1318"/>
      <c r="J27" s="1318"/>
      <c r="K27" s="799"/>
      <c r="L27" s="799"/>
      <c r="M27" s="799"/>
      <c r="N27" s="799"/>
      <c r="O27" s="799"/>
      <c r="P27" s="799"/>
      <c r="Q27" s="1318" t="s">
        <v>1</v>
      </c>
      <c r="R27" s="1318"/>
      <c r="S27" s="1318"/>
      <c r="T27" s="1318"/>
      <c r="U27" s="1318"/>
      <c r="V27" s="1318"/>
    </row>
    <row r="28" spans="1:22" ht="15.75">
      <c r="A28" s="799"/>
      <c r="B28" s="799"/>
      <c r="C28" s="799"/>
      <c r="D28" s="799"/>
      <c r="E28" s="782"/>
      <c r="F28" s="782"/>
      <c r="G28" s="782"/>
      <c r="H28" s="782"/>
      <c r="I28" s="782"/>
      <c r="J28" s="782"/>
      <c r="K28" s="799"/>
      <c r="L28" s="799"/>
      <c r="M28" s="799"/>
      <c r="N28" s="799"/>
      <c r="O28" s="799"/>
      <c r="P28" s="799"/>
      <c r="Q28" s="782"/>
      <c r="R28" s="782"/>
      <c r="S28" s="782"/>
      <c r="T28" s="782"/>
      <c r="U28" s="782"/>
      <c r="V28" s="782"/>
    </row>
    <row r="29" ht="18" customHeight="1"/>
    <row r="30" spans="6:22" ht="15">
      <c r="F30" s="1331" t="s">
        <v>137</v>
      </c>
      <c r="G30" s="1331"/>
      <c r="H30" s="1331"/>
      <c r="I30" s="1331"/>
      <c r="Q30" s="1331" t="s">
        <v>71</v>
      </c>
      <c r="R30" s="1331"/>
      <c r="S30" s="1331"/>
      <c r="T30" s="1331"/>
      <c r="U30" s="1331"/>
      <c r="V30" s="1331"/>
    </row>
    <row r="31" spans="9:16" ht="15">
      <c r="I31" s="141"/>
      <c r="J31" s="141"/>
      <c r="K31" s="141"/>
      <c r="L31" s="141"/>
      <c r="M31" s="141"/>
      <c r="N31" s="141"/>
      <c r="O31" s="141"/>
      <c r="P31" s="141"/>
    </row>
  </sheetData>
  <sheetProtection/>
  <mergeCells count="27">
    <mergeCell ref="F30:I30"/>
    <mergeCell ref="Q30:V30"/>
    <mergeCell ref="A19:A20"/>
    <mergeCell ref="A21:A22"/>
    <mergeCell ref="A24:V24"/>
    <mergeCell ref="Q26:V26"/>
    <mergeCell ref="E27:J27"/>
    <mergeCell ref="Q27:V27"/>
    <mergeCell ref="A9:B9"/>
    <mergeCell ref="A10:B10"/>
    <mergeCell ref="A11:A12"/>
    <mergeCell ref="A13:A14"/>
    <mergeCell ref="A15:A16"/>
    <mergeCell ref="A17:A18"/>
    <mergeCell ref="A6:V6"/>
    <mergeCell ref="A8:B8"/>
    <mergeCell ref="C8:F8"/>
    <mergeCell ref="G8:J8"/>
    <mergeCell ref="K8:O8"/>
    <mergeCell ref="P8:S8"/>
    <mergeCell ref="T8:W8"/>
    <mergeCell ref="A1:H1"/>
    <mergeCell ref="K1:V1"/>
    <mergeCell ref="A2:H2"/>
    <mergeCell ref="K2:V2"/>
    <mergeCell ref="A4:V4"/>
    <mergeCell ref="A5:V5"/>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H31"/>
  <sheetViews>
    <sheetView zoomScalePageLayoutView="0" workbookViewId="0" topLeftCell="A7">
      <selection activeCell="C13" sqref="C13:K13"/>
    </sheetView>
  </sheetViews>
  <sheetFormatPr defaultColWidth="9.140625" defaultRowHeight="15"/>
  <cols>
    <col min="1" max="1" width="6.140625" style="783" customWidth="1"/>
    <col min="2" max="2" width="6.7109375" style="783" customWidth="1"/>
    <col min="3" max="17" width="5.421875" style="783" customWidth="1"/>
    <col min="18" max="22" width="6.140625" style="783" customWidth="1"/>
    <col min="23" max="28" width="5.00390625" style="783" customWidth="1"/>
    <col min="29" max="16384" width="9.140625" style="783" customWidth="1"/>
  </cols>
  <sheetData>
    <row r="1" spans="1:22" ht="15.75">
      <c r="A1" s="1317" t="s">
        <v>77</v>
      </c>
      <c r="B1" s="1317"/>
      <c r="C1" s="1317"/>
      <c r="D1" s="1317"/>
      <c r="E1" s="1317"/>
      <c r="F1" s="1317"/>
      <c r="G1" s="1317"/>
      <c r="H1" s="1317"/>
      <c r="I1" s="78"/>
      <c r="J1" s="78"/>
      <c r="K1" s="1318" t="s">
        <v>78</v>
      </c>
      <c r="L1" s="1318"/>
      <c r="M1" s="1318"/>
      <c r="N1" s="1318"/>
      <c r="O1" s="1318"/>
      <c r="P1" s="1318"/>
      <c r="Q1" s="1318"/>
      <c r="R1" s="1318"/>
      <c r="S1" s="1318"/>
      <c r="T1" s="1318"/>
      <c r="U1" s="1318"/>
      <c r="V1" s="1318"/>
    </row>
    <row r="2" spans="1:22" ht="15.75">
      <c r="A2" s="1319" t="s">
        <v>76</v>
      </c>
      <c r="B2" s="1319"/>
      <c r="C2" s="1319"/>
      <c r="D2" s="1319"/>
      <c r="E2" s="1319"/>
      <c r="F2" s="1319"/>
      <c r="G2" s="1319"/>
      <c r="H2" s="1319"/>
      <c r="I2" s="78"/>
      <c r="J2" s="78"/>
      <c r="K2" s="1320" t="s">
        <v>79</v>
      </c>
      <c r="L2" s="1320"/>
      <c r="M2" s="1320"/>
      <c r="N2" s="1320"/>
      <c r="O2" s="1320"/>
      <c r="P2" s="1320"/>
      <c r="Q2" s="1320"/>
      <c r="R2" s="1320"/>
      <c r="S2" s="1320"/>
      <c r="T2" s="1320"/>
      <c r="U2" s="1320"/>
      <c r="V2" s="1320"/>
    </row>
    <row r="3" spans="1:22" ht="6" customHeight="1">
      <c r="A3" s="13"/>
      <c r="B3" s="784"/>
      <c r="C3" s="13"/>
      <c r="D3" s="13"/>
      <c r="E3" s="13"/>
      <c r="F3" s="13"/>
      <c r="G3" s="13"/>
      <c r="H3" s="13"/>
      <c r="I3" s="13"/>
      <c r="J3" s="13"/>
      <c r="K3" s="13"/>
      <c r="L3" s="13"/>
      <c r="M3" s="785"/>
      <c r="N3" s="13"/>
      <c r="O3" s="13"/>
      <c r="P3" s="13"/>
      <c r="Q3" s="13"/>
      <c r="R3" s="13"/>
      <c r="S3" s="13"/>
      <c r="T3" s="13"/>
      <c r="U3" s="13"/>
      <c r="V3" s="13"/>
    </row>
    <row r="4" spans="1:22" ht="18.75">
      <c r="A4" s="1321" t="s">
        <v>475</v>
      </c>
      <c r="B4" s="1321"/>
      <c r="C4" s="1321"/>
      <c r="D4" s="1321"/>
      <c r="E4" s="1321"/>
      <c r="F4" s="1321"/>
      <c r="G4" s="1321"/>
      <c r="H4" s="1321"/>
      <c r="I4" s="1321"/>
      <c r="J4" s="1321"/>
      <c r="K4" s="1321"/>
      <c r="L4" s="1321"/>
      <c r="M4" s="1321"/>
      <c r="N4" s="1321"/>
      <c r="O4" s="1321"/>
      <c r="P4" s="1321"/>
      <c r="Q4" s="1321"/>
      <c r="R4" s="1321"/>
      <c r="S4" s="1321"/>
      <c r="T4" s="1321"/>
      <c r="U4" s="1321"/>
      <c r="V4" s="1321"/>
    </row>
    <row r="5" spans="1:22" ht="18.75" customHeight="1">
      <c r="A5" s="1321" t="s">
        <v>523</v>
      </c>
      <c r="B5" s="1321"/>
      <c r="C5" s="1321"/>
      <c r="D5" s="1321"/>
      <c r="E5" s="1321"/>
      <c r="F5" s="1321"/>
      <c r="G5" s="1321"/>
      <c r="H5" s="1321"/>
      <c r="I5" s="1321"/>
      <c r="J5" s="1321"/>
      <c r="K5" s="1321"/>
      <c r="L5" s="1321"/>
      <c r="M5" s="1321"/>
      <c r="N5" s="1321"/>
      <c r="O5" s="1321"/>
      <c r="P5" s="1321"/>
      <c r="Q5" s="1321"/>
      <c r="R5" s="1321"/>
      <c r="S5" s="1321"/>
      <c r="T5" s="1321"/>
      <c r="U5" s="1321"/>
      <c r="V5" s="1321"/>
    </row>
    <row r="6" spans="1:22" ht="15">
      <c r="A6" s="1322" t="s">
        <v>520</v>
      </c>
      <c r="B6" s="1322"/>
      <c r="C6" s="1322"/>
      <c r="D6" s="1322"/>
      <c r="E6" s="1322"/>
      <c r="F6" s="1322"/>
      <c r="G6" s="1322"/>
      <c r="H6" s="1322"/>
      <c r="I6" s="1322"/>
      <c r="J6" s="1322"/>
      <c r="K6" s="1322"/>
      <c r="L6" s="1322"/>
      <c r="M6" s="1322"/>
      <c r="N6" s="1322"/>
      <c r="O6" s="1322"/>
      <c r="P6" s="1322"/>
      <c r="Q6" s="1322"/>
      <c r="R6" s="1322"/>
      <c r="S6" s="1322"/>
      <c r="T6" s="1322"/>
      <c r="U6" s="1322"/>
      <c r="V6" s="1322"/>
    </row>
    <row r="7" spans="1:22" ht="9.75" customHeight="1" thickBot="1">
      <c r="A7" s="13"/>
      <c r="B7" s="13"/>
      <c r="C7" s="13"/>
      <c r="D7" s="13"/>
      <c r="E7" s="13"/>
      <c r="F7" s="13"/>
      <c r="G7" s="13"/>
      <c r="H7" s="13"/>
      <c r="I7" s="13"/>
      <c r="J7" s="13"/>
      <c r="K7" s="786"/>
      <c r="L7" s="13"/>
      <c r="M7" s="13"/>
      <c r="N7" s="13"/>
      <c r="O7" s="13"/>
      <c r="P7" s="13"/>
      <c r="Q7" s="13"/>
      <c r="R7" s="13"/>
      <c r="S7" s="13"/>
      <c r="T7" s="13"/>
      <c r="U7" s="13"/>
      <c r="V7" s="13"/>
    </row>
    <row r="8" spans="1:23" ht="25.5" customHeight="1" thickTop="1">
      <c r="A8" s="1323" t="s">
        <v>69</v>
      </c>
      <c r="B8" s="1324"/>
      <c r="C8" s="1325" t="s">
        <v>218</v>
      </c>
      <c r="D8" s="1326"/>
      <c r="E8" s="1326"/>
      <c r="F8" s="1327"/>
      <c r="G8" s="1325" t="s">
        <v>150</v>
      </c>
      <c r="H8" s="1326"/>
      <c r="I8" s="1326"/>
      <c r="J8" s="1327"/>
      <c r="K8" s="1328" t="s">
        <v>151</v>
      </c>
      <c r="L8" s="1328"/>
      <c r="M8" s="1328"/>
      <c r="N8" s="1328"/>
      <c r="O8" s="1328"/>
      <c r="P8" s="1328" t="s">
        <v>152</v>
      </c>
      <c r="Q8" s="1328"/>
      <c r="R8" s="1328"/>
      <c r="S8" s="1328"/>
      <c r="T8" s="1328" t="s">
        <v>306</v>
      </c>
      <c r="U8" s="1328"/>
      <c r="V8" s="1328"/>
      <c r="W8" s="1328"/>
    </row>
    <row r="9" spans="1:23" ht="22.5">
      <c r="A9" s="1329" t="s">
        <v>80</v>
      </c>
      <c r="B9" s="1330"/>
      <c r="C9" s="787" t="s">
        <v>467</v>
      </c>
      <c r="D9" s="787" t="s">
        <v>283</v>
      </c>
      <c r="E9" s="238" t="s">
        <v>284</v>
      </c>
      <c r="F9" s="175" t="s">
        <v>285</v>
      </c>
      <c r="G9" s="175" t="s">
        <v>286</v>
      </c>
      <c r="H9" s="175" t="s">
        <v>287</v>
      </c>
      <c r="I9" s="175" t="s">
        <v>288</v>
      </c>
      <c r="J9" s="175" t="s">
        <v>289</v>
      </c>
      <c r="K9" s="175" t="s">
        <v>290</v>
      </c>
      <c r="L9" s="175" t="s">
        <v>291</v>
      </c>
      <c r="M9" s="175" t="s">
        <v>292</v>
      </c>
      <c r="N9" s="175" t="s">
        <v>293</v>
      </c>
      <c r="O9" s="175" t="s">
        <v>294</v>
      </c>
      <c r="P9" s="175" t="s">
        <v>295</v>
      </c>
      <c r="Q9" s="175" t="s">
        <v>296</v>
      </c>
      <c r="R9" s="175" t="s">
        <v>297</v>
      </c>
      <c r="S9" s="175" t="s">
        <v>298</v>
      </c>
      <c r="T9" s="175" t="s">
        <v>299</v>
      </c>
      <c r="U9" s="788" t="s">
        <v>300</v>
      </c>
      <c r="V9" s="175" t="s">
        <v>301</v>
      </c>
      <c r="W9" s="789" t="s">
        <v>302</v>
      </c>
    </row>
    <row r="10" spans="1:23" ht="15">
      <c r="A10" s="1329" t="s">
        <v>81</v>
      </c>
      <c r="B10" s="1330"/>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90"/>
    </row>
    <row r="11" spans="1:23" ht="22.5" customHeight="1">
      <c r="A11" s="1329" t="s">
        <v>82</v>
      </c>
      <c r="B11" s="716" t="s">
        <v>83</v>
      </c>
      <c r="C11" s="760"/>
      <c r="D11" s="760"/>
      <c r="E11" s="760"/>
      <c r="F11" s="760"/>
      <c r="G11" s="760"/>
      <c r="H11" s="760"/>
      <c r="I11" s="760"/>
      <c r="J11" s="760"/>
      <c r="K11" s="760"/>
      <c r="L11" s="760"/>
      <c r="M11" s="760"/>
      <c r="N11" s="760"/>
      <c r="O11" s="760"/>
      <c r="P11" s="103"/>
      <c r="Q11" s="103"/>
      <c r="R11" s="103"/>
      <c r="S11" s="712"/>
      <c r="T11" s="712"/>
      <c r="U11" s="719"/>
      <c r="V11" s="719"/>
      <c r="W11" s="767"/>
    </row>
    <row r="12" spans="1:23" ht="18.75" customHeight="1">
      <c r="A12" s="1329"/>
      <c r="B12" s="716" t="s">
        <v>84</v>
      </c>
      <c r="C12" s="760"/>
      <c r="D12" s="760"/>
      <c r="E12" s="760"/>
      <c r="F12" s="760"/>
      <c r="G12" s="760"/>
      <c r="H12" s="760"/>
      <c r="I12" s="760"/>
      <c r="J12" s="760"/>
      <c r="K12" s="760"/>
      <c r="L12" s="760"/>
      <c r="M12" s="103"/>
      <c r="N12" s="103"/>
      <c r="O12" s="103"/>
      <c r="P12" s="103"/>
      <c r="Q12" s="103"/>
      <c r="R12" s="103"/>
      <c r="S12" s="103"/>
      <c r="T12" s="103"/>
      <c r="U12" s="116"/>
      <c r="V12" s="116"/>
      <c r="W12" s="767"/>
    </row>
    <row r="13" spans="1:32" ht="33.75" customHeight="1">
      <c r="A13" s="1329" t="s">
        <v>85</v>
      </c>
      <c r="B13" s="716" t="s">
        <v>83</v>
      </c>
      <c r="C13" s="815"/>
      <c r="D13" s="815"/>
      <c r="E13" s="815"/>
      <c r="F13" s="815"/>
      <c r="G13" s="815"/>
      <c r="H13" s="815"/>
      <c r="I13" s="815"/>
      <c r="J13" s="815"/>
      <c r="K13" s="815"/>
      <c r="L13" s="103"/>
      <c r="M13" s="103"/>
      <c r="N13" s="103"/>
      <c r="O13" s="103"/>
      <c r="P13" s="103"/>
      <c r="Q13" s="103"/>
      <c r="R13" s="103"/>
      <c r="S13" s="103"/>
      <c r="T13" s="103"/>
      <c r="U13" s="103"/>
      <c r="V13" s="103"/>
      <c r="W13" s="716"/>
      <c r="X13" s="36"/>
      <c r="Y13" s="36"/>
      <c r="Z13" s="36"/>
      <c r="AA13" s="36"/>
      <c r="AB13" s="36"/>
      <c r="AC13" s="36"/>
      <c r="AD13" s="36"/>
      <c r="AE13" s="36"/>
      <c r="AF13" s="36"/>
    </row>
    <row r="14" spans="1:32" ht="16.5" customHeight="1">
      <c r="A14" s="1329"/>
      <c r="B14" s="716" t="s">
        <v>84</v>
      </c>
      <c r="C14" s="759"/>
      <c r="D14" s="759"/>
      <c r="E14" s="759"/>
      <c r="F14" s="759"/>
      <c r="G14" s="759"/>
      <c r="H14" s="759"/>
      <c r="I14" s="759"/>
      <c r="J14" s="759"/>
      <c r="K14" s="759"/>
      <c r="L14" s="759"/>
      <c r="M14" s="759"/>
      <c r="N14" s="759"/>
      <c r="O14" s="103"/>
      <c r="P14" s="103"/>
      <c r="Q14" s="103"/>
      <c r="R14" s="103"/>
      <c r="S14" s="103"/>
      <c r="T14" s="103"/>
      <c r="U14" s="103"/>
      <c r="V14" s="103"/>
      <c r="W14" s="716"/>
      <c r="X14" s="36"/>
      <c r="Y14" s="36"/>
      <c r="Z14" s="36"/>
      <c r="AA14" s="36"/>
      <c r="AB14" s="36"/>
      <c r="AC14" s="36"/>
      <c r="AD14" s="36"/>
      <c r="AE14" s="36"/>
      <c r="AF14" s="36"/>
    </row>
    <row r="15" spans="1:23" ht="21" customHeight="1">
      <c r="A15" s="1329" t="s">
        <v>86</v>
      </c>
      <c r="B15" s="716" t="s">
        <v>83</v>
      </c>
      <c r="C15" s="804"/>
      <c r="D15" s="804"/>
      <c r="E15" s="804"/>
      <c r="F15" s="804"/>
      <c r="G15" s="804"/>
      <c r="H15" s="804"/>
      <c r="I15" s="804"/>
      <c r="J15" s="804"/>
      <c r="K15" s="103"/>
      <c r="L15" s="804"/>
      <c r="M15" s="804"/>
      <c r="N15" s="804"/>
      <c r="O15" s="804"/>
      <c r="P15" s="804"/>
      <c r="Q15" s="804"/>
      <c r="R15" s="804"/>
      <c r="S15" s="804"/>
      <c r="T15" s="804"/>
      <c r="U15" s="804"/>
      <c r="V15" s="804"/>
      <c r="W15" s="767"/>
    </row>
    <row r="16" spans="1:34" ht="16.5" customHeight="1">
      <c r="A16" s="1329"/>
      <c r="B16" s="716" t="s">
        <v>84</v>
      </c>
      <c r="C16" s="804"/>
      <c r="D16" s="804"/>
      <c r="E16" s="804"/>
      <c r="F16" s="804"/>
      <c r="G16" s="804"/>
      <c r="H16" s="804"/>
      <c r="I16" s="804"/>
      <c r="J16" s="804"/>
      <c r="K16" s="103"/>
      <c r="L16" s="103"/>
      <c r="M16" s="103"/>
      <c r="N16" s="103"/>
      <c r="O16" s="103"/>
      <c r="P16" s="103"/>
      <c r="Q16" s="103"/>
      <c r="R16" s="767"/>
      <c r="S16" s="767"/>
      <c r="T16" s="767"/>
      <c r="U16" s="103"/>
      <c r="V16" s="103"/>
      <c r="W16" s="772"/>
      <c r="X16" s="769"/>
      <c r="Y16" s="769"/>
      <c r="Z16" s="769"/>
      <c r="AA16" s="769"/>
      <c r="AB16" s="769"/>
      <c r="AC16" s="769"/>
      <c r="AD16" s="769"/>
      <c r="AE16" s="769"/>
      <c r="AF16" s="769"/>
      <c r="AG16" s="769"/>
      <c r="AH16" s="769"/>
    </row>
    <row r="17" spans="1:23" ht="33.75" customHeight="1">
      <c r="A17" s="1329" t="s">
        <v>87</v>
      </c>
      <c r="B17" s="716" t="s">
        <v>83</v>
      </c>
      <c r="C17" s="791"/>
      <c r="D17" s="791"/>
      <c r="E17" s="791"/>
      <c r="F17" s="791"/>
      <c r="G17" s="791"/>
      <c r="H17" s="791"/>
      <c r="I17" s="791"/>
      <c r="J17" s="791"/>
      <c r="K17" s="760"/>
      <c r="L17" s="760"/>
      <c r="M17" s="760"/>
      <c r="N17" s="760"/>
      <c r="O17" s="776"/>
      <c r="P17" s="776"/>
      <c r="Q17" s="776"/>
      <c r="R17" s="776"/>
      <c r="S17" s="760"/>
      <c r="T17" s="760"/>
      <c r="U17" s="760"/>
      <c r="V17" s="760"/>
      <c r="W17" s="767"/>
    </row>
    <row r="18" spans="1:24" ht="21" customHeight="1">
      <c r="A18" s="1329"/>
      <c r="B18" s="716" t="s">
        <v>84</v>
      </c>
      <c r="C18" s="792"/>
      <c r="D18" s="792"/>
      <c r="E18" s="792"/>
      <c r="F18" s="792"/>
      <c r="G18" s="792"/>
      <c r="H18" s="792"/>
      <c r="I18" s="792"/>
      <c r="J18" s="792"/>
      <c r="K18" s="103"/>
      <c r="L18" s="103"/>
      <c r="M18" s="103"/>
      <c r="N18" s="103"/>
      <c r="O18" s="777"/>
      <c r="P18" s="777"/>
      <c r="Q18" s="777"/>
      <c r="R18" s="777"/>
      <c r="S18" s="103"/>
      <c r="T18" s="103"/>
      <c r="U18" s="103"/>
      <c r="V18" s="103"/>
      <c r="W18" s="767"/>
      <c r="X18" s="783" t="s">
        <v>501</v>
      </c>
    </row>
    <row r="19" spans="1:23" ht="21" customHeight="1">
      <c r="A19" s="1329" t="s">
        <v>88</v>
      </c>
      <c r="B19" s="716" t="s">
        <v>83</v>
      </c>
      <c r="C19" s="816"/>
      <c r="D19" s="816"/>
      <c r="E19" s="816"/>
      <c r="F19" s="816"/>
      <c r="G19" s="816"/>
      <c r="H19" s="817"/>
      <c r="I19" s="817"/>
      <c r="J19" s="817"/>
      <c r="K19" s="817"/>
      <c r="L19" s="818"/>
      <c r="M19" s="818"/>
      <c r="N19" s="818"/>
      <c r="O19" s="818"/>
      <c r="P19" s="818"/>
      <c r="Q19" s="818"/>
      <c r="R19" s="770"/>
      <c r="S19" s="770"/>
      <c r="T19" s="770"/>
      <c r="U19" s="759"/>
      <c r="V19" s="720"/>
      <c r="W19" s="767"/>
    </row>
    <row r="20" spans="1:23" ht="16.5" customHeight="1">
      <c r="A20" s="1329"/>
      <c r="B20" s="716" t="s">
        <v>84</v>
      </c>
      <c r="C20" s="763"/>
      <c r="D20" s="763"/>
      <c r="E20" s="763"/>
      <c r="F20" s="763"/>
      <c r="G20" s="763"/>
      <c r="H20" s="763"/>
      <c r="I20" s="763"/>
      <c r="J20" s="763"/>
      <c r="K20" s="763"/>
      <c r="L20" s="763"/>
      <c r="M20" s="763"/>
      <c r="N20" s="763"/>
      <c r="O20" s="763"/>
      <c r="P20" s="767"/>
      <c r="Q20" s="759"/>
      <c r="R20" s="759"/>
      <c r="S20" s="759"/>
      <c r="T20" s="759"/>
      <c r="U20" s="759"/>
      <c r="V20" s="719"/>
      <c r="W20" s="767"/>
    </row>
    <row r="21" spans="1:23" ht="26.25" customHeight="1">
      <c r="A21" s="1329" t="s">
        <v>89</v>
      </c>
      <c r="B21" s="716" t="s">
        <v>83</v>
      </c>
      <c r="C21" s="713"/>
      <c r="D21" s="719"/>
      <c r="E21" s="719"/>
      <c r="F21" s="719"/>
      <c r="G21" s="719"/>
      <c r="H21" s="719"/>
      <c r="I21" s="719"/>
      <c r="J21" s="719"/>
      <c r="K21" s="719"/>
      <c r="L21" s="719"/>
      <c r="M21" s="719"/>
      <c r="N21" s="719"/>
      <c r="O21" s="719"/>
      <c r="P21" s="770"/>
      <c r="Q21" s="770"/>
      <c r="R21" s="770"/>
      <c r="S21" s="770"/>
      <c r="T21" s="721"/>
      <c r="U21" s="721"/>
      <c r="V21" s="721"/>
      <c r="W21" s="767"/>
    </row>
    <row r="22" spans="1:23" ht="16.5" customHeight="1" thickBot="1">
      <c r="A22" s="1332"/>
      <c r="B22" s="793" t="s">
        <v>84</v>
      </c>
      <c r="C22" s="722"/>
      <c r="D22" s="722"/>
      <c r="E22" s="722"/>
      <c r="F22" s="722"/>
      <c r="G22" s="722"/>
      <c r="H22" s="722"/>
      <c r="I22" s="722"/>
      <c r="J22" s="722"/>
      <c r="K22" s="722"/>
      <c r="L22" s="722"/>
      <c r="M22" s="722"/>
      <c r="N22" s="722"/>
      <c r="O22" s="722"/>
      <c r="P22" s="722"/>
      <c r="Q22" s="722"/>
      <c r="R22" s="722"/>
      <c r="S22" s="722"/>
      <c r="T22" s="722"/>
      <c r="U22" s="722"/>
      <c r="V22" s="722"/>
      <c r="W22" s="767"/>
    </row>
    <row r="23" spans="1:22" ht="4.5" customHeight="1" thickTop="1">
      <c r="A23" s="794"/>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33" t="s">
        <v>141</v>
      </c>
      <c r="B24" s="1333"/>
      <c r="C24" s="1333"/>
      <c r="D24" s="1333"/>
      <c r="E24" s="1333"/>
      <c r="F24" s="1333"/>
      <c r="G24" s="1333"/>
      <c r="H24" s="1333"/>
      <c r="I24" s="1333"/>
      <c r="J24" s="1333"/>
      <c r="K24" s="1333"/>
      <c r="L24" s="1333"/>
      <c r="M24" s="1333"/>
      <c r="N24" s="1333"/>
      <c r="O24" s="1333"/>
      <c r="P24" s="1333"/>
      <c r="Q24" s="1333"/>
      <c r="R24" s="1333"/>
      <c r="S24" s="1333"/>
      <c r="T24" s="1333"/>
      <c r="U24" s="1333"/>
      <c r="V24" s="1333"/>
    </row>
    <row r="25" spans="1:22" ht="12" customHeight="1">
      <c r="A25" s="796"/>
      <c r="B25" s="797" t="s">
        <v>524</v>
      </c>
      <c r="C25" s="795"/>
      <c r="D25" s="795"/>
      <c r="E25" s="795"/>
      <c r="F25" s="795"/>
      <c r="G25" s="795"/>
      <c r="H25" s="795"/>
      <c r="I25" s="795"/>
      <c r="J25" s="795"/>
      <c r="K25" s="795"/>
      <c r="L25" s="795"/>
      <c r="M25" s="795"/>
      <c r="N25" s="795"/>
      <c r="O25" s="795"/>
      <c r="P25" s="795"/>
      <c r="Q25" s="795"/>
      <c r="R25" s="795"/>
      <c r="S25" s="795"/>
      <c r="T25" s="795"/>
      <c r="U25" s="795"/>
      <c r="V25" s="795"/>
    </row>
    <row r="26" spans="1:22" ht="12" customHeight="1">
      <c r="A26" s="798"/>
      <c r="B26" s="797"/>
      <c r="C26" s="798"/>
      <c r="D26" s="798"/>
      <c r="E26" s="798"/>
      <c r="F26" s="798"/>
      <c r="G26" s="798"/>
      <c r="H26" s="798"/>
      <c r="I26" s="798"/>
      <c r="J26" s="798"/>
      <c r="K26" s="25"/>
      <c r="L26" s="25"/>
      <c r="M26" s="25"/>
      <c r="N26" s="25"/>
      <c r="O26" s="25"/>
      <c r="P26" s="25"/>
      <c r="Q26" s="1334" t="s">
        <v>525</v>
      </c>
      <c r="R26" s="1334"/>
      <c r="S26" s="1334"/>
      <c r="T26" s="1334"/>
      <c r="U26" s="1334"/>
      <c r="V26" s="1334"/>
    </row>
    <row r="27" spans="1:22" ht="15.75">
      <c r="A27" s="799"/>
      <c r="B27" s="799"/>
      <c r="C27" s="799"/>
      <c r="D27" s="799"/>
      <c r="E27" s="1318" t="s">
        <v>90</v>
      </c>
      <c r="F27" s="1318"/>
      <c r="G27" s="1318"/>
      <c r="H27" s="1318"/>
      <c r="I27" s="1318"/>
      <c r="J27" s="1318"/>
      <c r="K27" s="799"/>
      <c r="L27" s="799"/>
      <c r="M27" s="799"/>
      <c r="N27" s="799"/>
      <c r="O27" s="799"/>
      <c r="P27" s="799"/>
      <c r="Q27" s="1318" t="s">
        <v>1</v>
      </c>
      <c r="R27" s="1318"/>
      <c r="S27" s="1318"/>
      <c r="T27" s="1318"/>
      <c r="U27" s="1318"/>
      <c r="V27" s="1318"/>
    </row>
    <row r="28" spans="1:22" ht="15.75">
      <c r="A28" s="799"/>
      <c r="B28" s="799"/>
      <c r="C28" s="799"/>
      <c r="D28" s="799"/>
      <c r="E28" s="782"/>
      <c r="F28" s="782"/>
      <c r="G28" s="782"/>
      <c r="H28" s="782"/>
      <c r="I28" s="782"/>
      <c r="J28" s="782"/>
      <c r="K28" s="799"/>
      <c r="L28" s="799"/>
      <c r="M28" s="799"/>
      <c r="N28" s="799"/>
      <c r="O28" s="799"/>
      <c r="P28" s="799"/>
      <c r="Q28" s="782"/>
      <c r="R28" s="782"/>
      <c r="S28" s="782"/>
      <c r="T28" s="782"/>
      <c r="U28" s="782"/>
      <c r="V28" s="782"/>
    </row>
    <row r="29" ht="18" customHeight="1"/>
    <row r="30" spans="6:22" ht="15">
      <c r="F30" s="1331" t="s">
        <v>137</v>
      </c>
      <c r="G30" s="1331"/>
      <c r="H30" s="1331"/>
      <c r="I30" s="1331"/>
      <c r="Q30" s="1331" t="s">
        <v>71</v>
      </c>
      <c r="R30" s="1331"/>
      <c r="S30" s="1331"/>
      <c r="T30" s="1331"/>
      <c r="U30" s="1331"/>
      <c r="V30" s="1331"/>
    </row>
    <row r="31" spans="9:16" ht="15">
      <c r="I31" s="141"/>
      <c r="J31" s="141"/>
      <c r="K31" s="141"/>
      <c r="L31" s="141"/>
      <c r="M31" s="141"/>
      <c r="N31" s="141"/>
      <c r="O31" s="141"/>
      <c r="P31" s="141"/>
    </row>
  </sheetData>
  <sheetProtection/>
  <mergeCells count="27">
    <mergeCell ref="F30:I30"/>
    <mergeCell ref="Q30:V30"/>
    <mergeCell ref="A19:A20"/>
    <mergeCell ref="A21:A22"/>
    <mergeCell ref="A24:V24"/>
    <mergeCell ref="Q26:V26"/>
    <mergeCell ref="E27:J27"/>
    <mergeCell ref="Q27:V27"/>
    <mergeCell ref="A9:B9"/>
    <mergeCell ref="A10:B10"/>
    <mergeCell ref="A11:A12"/>
    <mergeCell ref="A13:A14"/>
    <mergeCell ref="A15:A16"/>
    <mergeCell ref="A17:A18"/>
    <mergeCell ref="A6:V6"/>
    <mergeCell ref="A8:B8"/>
    <mergeCell ref="C8:F8"/>
    <mergeCell ref="G8:J8"/>
    <mergeCell ref="K8:O8"/>
    <mergeCell ref="P8:S8"/>
    <mergeCell ref="T8:W8"/>
    <mergeCell ref="A1:H1"/>
    <mergeCell ref="K1:V1"/>
    <mergeCell ref="A2:H2"/>
    <mergeCell ref="K2:V2"/>
    <mergeCell ref="A4:V4"/>
    <mergeCell ref="A5:V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H31"/>
  <sheetViews>
    <sheetView zoomScalePageLayoutView="0" workbookViewId="0" topLeftCell="A7">
      <selection activeCell="N20" sqref="N20"/>
    </sheetView>
  </sheetViews>
  <sheetFormatPr defaultColWidth="9.140625" defaultRowHeight="15"/>
  <cols>
    <col min="1" max="1" width="6.140625" style="783" customWidth="1"/>
    <col min="2" max="2" width="6.7109375" style="783" customWidth="1"/>
    <col min="3" max="17" width="5.421875" style="783" customWidth="1"/>
    <col min="18" max="22" width="6.140625" style="783" customWidth="1"/>
    <col min="23" max="28" width="5.00390625" style="783" customWidth="1"/>
    <col min="29" max="16384" width="9.140625" style="783" customWidth="1"/>
  </cols>
  <sheetData>
    <row r="1" spans="1:22" ht="15.75">
      <c r="A1" s="1317" t="s">
        <v>77</v>
      </c>
      <c r="B1" s="1317"/>
      <c r="C1" s="1317"/>
      <c r="D1" s="1317"/>
      <c r="E1" s="1317"/>
      <c r="F1" s="1317"/>
      <c r="G1" s="1317"/>
      <c r="H1" s="1317"/>
      <c r="I1" s="78"/>
      <c r="J1" s="78"/>
      <c r="K1" s="1318" t="s">
        <v>78</v>
      </c>
      <c r="L1" s="1318"/>
      <c r="M1" s="1318"/>
      <c r="N1" s="1318"/>
      <c r="O1" s="1318"/>
      <c r="P1" s="1318"/>
      <c r="Q1" s="1318"/>
      <c r="R1" s="1318"/>
      <c r="S1" s="1318"/>
      <c r="T1" s="1318"/>
      <c r="U1" s="1318"/>
      <c r="V1" s="1318"/>
    </row>
    <row r="2" spans="1:22" ht="15.75">
      <c r="A2" s="1319" t="s">
        <v>76</v>
      </c>
      <c r="B2" s="1319"/>
      <c r="C2" s="1319"/>
      <c r="D2" s="1319"/>
      <c r="E2" s="1319"/>
      <c r="F2" s="1319"/>
      <c r="G2" s="1319"/>
      <c r="H2" s="1319"/>
      <c r="I2" s="78"/>
      <c r="J2" s="78"/>
      <c r="K2" s="1320" t="s">
        <v>79</v>
      </c>
      <c r="L2" s="1320"/>
      <c r="M2" s="1320"/>
      <c r="N2" s="1320"/>
      <c r="O2" s="1320"/>
      <c r="P2" s="1320"/>
      <c r="Q2" s="1320"/>
      <c r="R2" s="1320"/>
      <c r="S2" s="1320"/>
      <c r="T2" s="1320"/>
      <c r="U2" s="1320"/>
      <c r="V2" s="1320"/>
    </row>
    <row r="3" spans="1:22" ht="6" customHeight="1">
      <c r="A3" s="13"/>
      <c r="B3" s="784"/>
      <c r="C3" s="13"/>
      <c r="D3" s="13"/>
      <c r="E3" s="13"/>
      <c r="F3" s="13"/>
      <c r="G3" s="13"/>
      <c r="H3" s="13"/>
      <c r="I3" s="13"/>
      <c r="J3" s="13"/>
      <c r="K3" s="13"/>
      <c r="L3" s="13"/>
      <c r="M3" s="785"/>
      <c r="N3" s="13"/>
      <c r="O3" s="13"/>
      <c r="P3" s="13"/>
      <c r="Q3" s="13"/>
      <c r="R3" s="13"/>
      <c r="S3" s="13"/>
      <c r="T3" s="13"/>
      <c r="U3" s="13"/>
      <c r="V3" s="13"/>
    </row>
    <row r="4" spans="1:22" ht="18.75">
      <c r="A4" s="1321" t="s">
        <v>475</v>
      </c>
      <c r="B4" s="1321"/>
      <c r="C4" s="1321"/>
      <c r="D4" s="1321"/>
      <c r="E4" s="1321"/>
      <c r="F4" s="1321"/>
      <c r="G4" s="1321"/>
      <c r="H4" s="1321"/>
      <c r="I4" s="1321"/>
      <c r="J4" s="1321"/>
      <c r="K4" s="1321"/>
      <c r="L4" s="1321"/>
      <c r="M4" s="1321"/>
      <c r="N4" s="1321"/>
      <c r="O4" s="1321"/>
      <c r="P4" s="1321"/>
      <c r="Q4" s="1321"/>
      <c r="R4" s="1321"/>
      <c r="S4" s="1321"/>
      <c r="T4" s="1321"/>
      <c r="U4" s="1321"/>
      <c r="V4" s="1321"/>
    </row>
    <row r="5" spans="1:22" ht="18.75" customHeight="1">
      <c r="A5" s="1321" t="s">
        <v>523</v>
      </c>
      <c r="B5" s="1321"/>
      <c r="C5" s="1321"/>
      <c r="D5" s="1321"/>
      <c r="E5" s="1321"/>
      <c r="F5" s="1321"/>
      <c r="G5" s="1321"/>
      <c r="H5" s="1321"/>
      <c r="I5" s="1321"/>
      <c r="J5" s="1321"/>
      <c r="K5" s="1321"/>
      <c r="L5" s="1321"/>
      <c r="M5" s="1321"/>
      <c r="N5" s="1321"/>
      <c r="O5" s="1321"/>
      <c r="P5" s="1321"/>
      <c r="Q5" s="1321"/>
      <c r="R5" s="1321"/>
      <c r="S5" s="1321"/>
      <c r="T5" s="1321"/>
      <c r="U5" s="1321"/>
      <c r="V5" s="1321"/>
    </row>
    <row r="6" spans="1:22" ht="15">
      <c r="A6" s="1322" t="s">
        <v>520</v>
      </c>
      <c r="B6" s="1322"/>
      <c r="C6" s="1322"/>
      <c r="D6" s="1322"/>
      <c r="E6" s="1322"/>
      <c r="F6" s="1322"/>
      <c r="G6" s="1322"/>
      <c r="H6" s="1322"/>
      <c r="I6" s="1322"/>
      <c r="J6" s="1322"/>
      <c r="K6" s="1322"/>
      <c r="L6" s="1322"/>
      <c r="M6" s="1322"/>
      <c r="N6" s="1322"/>
      <c r="O6" s="1322"/>
      <c r="P6" s="1322"/>
      <c r="Q6" s="1322"/>
      <c r="R6" s="1322"/>
      <c r="S6" s="1322"/>
      <c r="T6" s="1322"/>
      <c r="U6" s="1322"/>
      <c r="V6" s="1322"/>
    </row>
    <row r="7" spans="1:22" ht="9.75" customHeight="1" thickBot="1">
      <c r="A7" s="13"/>
      <c r="B7" s="13"/>
      <c r="C7" s="13"/>
      <c r="D7" s="13"/>
      <c r="E7" s="13"/>
      <c r="F7" s="13"/>
      <c r="G7" s="13"/>
      <c r="H7" s="13"/>
      <c r="I7" s="13"/>
      <c r="J7" s="13"/>
      <c r="K7" s="786"/>
      <c r="L7" s="13"/>
      <c r="M7" s="13"/>
      <c r="N7" s="13"/>
      <c r="O7" s="13"/>
      <c r="P7" s="13"/>
      <c r="Q7" s="13"/>
      <c r="R7" s="13"/>
      <c r="S7" s="13"/>
      <c r="T7" s="13"/>
      <c r="U7" s="13"/>
      <c r="V7" s="13"/>
    </row>
    <row r="8" spans="1:23" ht="25.5" customHeight="1" thickTop="1">
      <c r="A8" s="1323" t="s">
        <v>69</v>
      </c>
      <c r="B8" s="1324"/>
      <c r="C8" s="1325" t="s">
        <v>218</v>
      </c>
      <c r="D8" s="1326"/>
      <c r="E8" s="1326"/>
      <c r="F8" s="1327"/>
      <c r="G8" s="1325" t="s">
        <v>150</v>
      </c>
      <c r="H8" s="1326"/>
      <c r="I8" s="1326"/>
      <c r="J8" s="1327"/>
      <c r="K8" s="1328" t="s">
        <v>151</v>
      </c>
      <c r="L8" s="1328"/>
      <c r="M8" s="1328"/>
      <c r="N8" s="1328"/>
      <c r="O8" s="1328"/>
      <c r="P8" s="1328" t="s">
        <v>152</v>
      </c>
      <c r="Q8" s="1328"/>
      <c r="R8" s="1328"/>
      <c r="S8" s="1328"/>
      <c r="T8" s="1328" t="s">
        <v>306</v>
      </c>
      <c r="U8" s="1328"/>
      <c r="V8" s="1328"/>
      <c r="W8" s="1328"/>
    </row>
    <row r="9" spans="1:23" ht="22.5">
      <c r="A9" s="1329" t="s">
        <v>80</v>
      </c>
      <c r="B9" s="1330"/>
      <c r="C9" s="787" t="s">
        <v>467</v>
      </c>
      <c r="D9" s="787" t="s">
        <v>283</v>
      </c>
      <c r="E9" s="238" t="s">
        <v>284</v>
      </c>
      <c r="F9" s="175" t="s">
        <v>285</v>
      </c>
      <c r="G9" s="175" t="s">
        <v>286</v>
      </c>
      <c r="H9" s="175" t="s">
        <v>287</v>
      </c>
      <c r="I9" s="175" t="s">
        <v>288</v>
      </c>
      <c r="J9" s="175" t="s">
        <v>289</v>
      </c>
      <c r="K9" s="175" t="s">
        <v>290</v>
      </c>
      <c r="L9" s="175" t="s">
        <v>291</v>
      </c>
      <c r="M9" s="175" t="s">
        <v>292</v>
      </c>
      <c r="N9" s="175" t="s">
        <v>293</v>
      </c>
      <c r="O9" s="175" t="s">
        <v>294</v>
      </c>
      <c r="P9" s="175" t="s">
        <v>295</v>
      </c>
      <c r="Q9" s="175" t="s">
        <v>296</v>
      </c>
      <c r="R9" s="175" t="s">
        <v>297</v>
      </c>
      <c r="S9" s="175" t="s">
        <v>298</v>
      </c>
      <c r="T9" s="175" t="s">
        <v>299</v>
      </c>
      <c r="U9" s="788" t="s">
        <v>300</v>
      </c>
      <c r="V9" s="175" t="s">
        <v>301</v>
      </c>
      <c r="W9" s="789" t="s">
        <v>302</v>
      </c>
    </row>
    <row r="10" spans="1:23" ht="15">
      <c r="A10" s="1329" t="s">
        <v>81</v>
      </c>
      <c r="B10" s="1330"/>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90"/>
    </row>
    <row r="11" spans="1:23" ht="22.5" customHeight="1">
      <c r="A11" s="1329" t="s">
        <v>82</v>
      </c>
      <c r="B11" s="716" t="s">
        <v>83</v>
      </c>
      <c r="C11" s="805"/>
      <c r="D11" s="805"/>
      <c r="E11" s="805"/>
      <c r="F11" s="805"/>
      <c r="G11" s="805"/>
      <c r="H11" s="805"/>
      <c r="I11" s="805"/>
      <c r="J11" s="805"/>
      <c r="K11" s="805"/>
      <c r="L11" s="805"/>
      <c r="M11" s="805"/>
      <c r="N11" s="805"/>
      <c r="O11" s="805"/>
      <c r="P11" s="806"/>
      <c r="Q11" s="806"/>
      <c r="R11" s="806"/>
      <c r="S11" s="712"/>
      <c r="T11" s="712"/>
      <c r="U11" s="719"/>
      <c r="V11" s="719"/>
      <c r="W11" s="767"/>
    </row>
    <row r="12" spans="1:23" ht="18.75" customHeight="1">
      <c r="A12" s="1329"/>
      <c r="B12" s="716" t="s">
        <v>84</v>
      </c>
      <c r="C12" s="805"/>
      <c r="D12" s="805"/>
      <c r="E12" s="805"/>
      <c r="F12" s="805"/>
      <c r="G12" s="805"/>
      <c r="H12" s="805"/>
      <c r="I12" s="805"/>
      <c r="J12" s="805"/>
      <c r="K12" s="805"/>
      <c r="L12" s="805"/>
      <c r="M12" s="806"/>
      <c r="N12" s="806"/>
      <c r="O12" s="806"/>
      <c r="P12" s="806"/>
      <c r="Q12" s="806"/>
      <c r="R12" s="806"/>
      <c r="S12" s="103"/>
      <c r="T12" s="103"/>
      <c r="U12" s="116"/>
      <c r="V12" s="116"/>
      <c r="W12" s="767"/>
    </row>
    <row r="13" spans="1:32" ht="33.75" customHeight="1">
      <c r="A13" s="1329" t="s">
        <v>85</v>
      </c>
      <c r="B13" s="716" t="s">
        <v>83</v>
      </c>
      <c r="C13" s="103"/>
      <c r="D13" s="103"/>
      <c r="E13" s="103"/>
      <c r="F13" s="103"/>
      <c r="G13" s="103"/>
      <c r="H13" s="103"/>
      <c r="I13" s="801"/>
      <c r="J13" s="801"/>
      <c r="K13" s="801"/>
      <c r="L13" s="801"/>
      <c r="M13" s="801"/>
      <c r="N13" s="801"/>
      <c r="O13" s="801"/>
      <c r="P13" s="801"/>
      <c r="Q13" s="801"/>
      <c r="R13" s="801"/>
      <c r="S13" s="801"/>
      <c r="T13" s="801"/>
      <c r="U13" s="801"/>
      <c r="V13" s="103"/>
      <c r="W13" s="716"/>
      <c r="X13" s="36"/>
      <c r="Y13" s="36"/>
      <c r="Z13" s="36"/>
      <c r="AA13" s="36"/>
      <c r="AB13" s="36"/>
      <c r="AC13" s="36"/>
      <c r="AD13" s="36"/>
      <c r="AE13" s="36"/>
      <c r="AF13" s="36"/>
    </row>
    <row r="14" spans="1:32" ht="16.5" customHeight="1">
      <c r="A14" s="1329"/>
      <c r="B14" s="716" t="s">
        <v>84</v>
      </c>
      <c r="C14" s="759"/>
      <c r="D14" s="759"/>
      <c r="E14" s="759"/>
      <c r="F14" s="759"/>
      <c r="G14" s="759"/>
      <c r="H14" s="759"/>
      <c r="I14" s="802"/>
      <c r="J14" s="802"/>
      <c r="K14" s="802"/>
      <c r="L14" s="802"/>
      <c r="M14" s="802"/>
      <c r="N14" s="802"/>
      <c r="O14" s="801"/>
      <c r="P14" s="801"/>
      <c r="Q14" s="801"/>
      <c r="R14" s="801"/>
      <c r="S14" s="801"/>
      <c r="T14" s="801"/>
      <c r="U14" s="801"/>
      <c r="V14" s="103"/>
      <c r="W14" s="716"/>
      <c r="X14" s="36"/>
      <c r="Y14" s="36"/>
      <c r="Z14" s="36"/>
      <c r="AA14" s="36"/>
      <c r="AB14" s="36"/>
      <c r="AC14" s="36"/>
      <c r="AD14" s="36"/>
      <c r="AE14" s="36"/>
      <c r="AF14" s="36"/>
    </row>
    <row r="15" spans="1:23" ht="21" customHeight="1">
      <c r="A15" s="1329" t="s">
        <v>86</v>
      </c>
      <c r="B15" s="716" t="s">
        <v>83</v>
      </c>
      <c r="C15" s="103"/>
      <c r="D15" s="103"/>
      <c r="E15" s="103"/>
      <c r="F15" s="103"/>
      <c r="G15" s="103"/>
      <c r="H15" s="103"/>
      <c r="I15" s="103"/>
      <c r="J15" s="103"/>
      <c r="K15" s="103"/>
      <c r="L15" s="103"/>
      <c r="M15" s="103"/>
      <c r="N15" s="103"/>
      <c r="O15" s="103"/>
      <c r="P15" s="103"/>
      <c r="Q15" s="103"/>
      <c r="R15" s="103"/>
      <c r="S15" s="103"/>
      <c r="T15" s="103"/>
      <c r="U15" s="103"/>
      <c r="V15" s="103"/>
      <c r="W15" s="767"/>
    </row>
    <row r="16" spans="1:34" ht="16.5" customHeight="1">
      <c r="A16" s="1329"/>
      <c r="B16" s="716" t="s">
        <v>84</v>
      </c>
      <c r="C16" s="103"/>
      <c r="D16" s="846"/>
      <c r="E16" s="846"/>
      <c r="F16" s="846"/>
      <c r="G16" s="846"/>
      <c r="H16" s="846"/>
      <c r="I16" s="846"/>
      <c r="J16" s="846"/>
      <c r="K16" s="846"/>
      <c r="L16" s="846"/>
      <c r="M16" s="846"/>
      <c r="N16" s="846"/>
      <c r="O16" s="846"/>
      <c r="P16" s="846"/>
      <c r="Q16" s="846"/>
      <c r="R16" s="847"/>
      <c r="S16" s="767"/>
      <c r="T16" s="767"/>
      <c r="U16" s="103"/>
      <c r="V16" s="103"/>
      <c r="W16" s="772"/>
      <c r="X16" s="769"/>
      <c r="Y16" s="769"/>
      <c r="Z16" s="769"/>
      <c r="AA16" s="769"/>
      <c r="AB16" s="769"/>
      <c r="AC16" s="769"/>
      <c r="AD16" s="769"/>
      <c r="AE16" s="769"/>
      <c r="AF16" s="769"/>
      <c r="AG16" s="769"/>
      <c r="AH16" s="769"/>
    </row>
    <row r="17" spans="1:23" ht="33.75" customHeight="1">
      <c r="A17" s="1329" t="s">
        <v>87</v>
      </c>
      <c r="B17" s="716" t="s">
        <v>83</v>
      </c>
      <c r="C17" s="807"/>
      <c r="D17" s="807"/>
      <c r="E17" s="807"/>
      <c r="F17" s="807"/>
      <c r="G17" s="807"/>
      <c r="H17" s="807"/>
      <c r="I17" s="807"/>
      <c r="J17" s="807"/>
      <c r="K17" s="760"/>
      <c r="L17" s="760"/>
      <c r="M17" s="760"/>
      <c r="N17" s="760"/>
      <c r="O17" s="760"/>
      <c r="P17" s="760"/>
      <c r="Q17" s="760"/>
      <c r="R17" s="760"/>
      <c r="S17" s="760"/>
      <c r="T17" s="760"/>
      <c r="U17" s="760"/>
      <c r="V17" s="760"/>
      <c r="W17" s="767"/>
    </row>
    <row r="18" spans="1:24" ht="21" customHeight="1">
      <c r="A18" s="1329"/>
      <c r="B18" s="716" t="s">
        <v>84</v>
      </c>
      <c r="C18" s="808"/>
      <c r="D18" s="808"/>
      <c r="E18" s="808"/>
      <c r="F18" s="808"/>
      <c r="G18" s="808"/>
      <c r="H18" s="808"/>
      <c r="I18" s="808"/>
      <c r="J18" s="808"/>
      <c r="K18" s="103"/>
      <c r="L18" s="103"/>
      <c r="M18" s="103"/>
      <c r="N18" s="103"/>
      <c r="O18" s="103"/>
      <c r="P18" s="103"/>
      <c r="Q18" s="103"/>
      <c r="R18" s="103"/>
      <c r="S18" s="103"/>
      <c r="T18" s="103"/>
      <c r="U18" s="103"/>
      <c r="V18" s="103"/>
      <c r="W18" s="767"/>
      <c r="X18" s="783" t="s">
        <v>501</v>
      </c>
    </row>
    <row r="19" spans="1:23" ht="21" customHeight="1">
      <c r="A19" s="1329" t="s">
        <v>88</v>
      </c>
      <c r="B19" s="716" t="s">
        <v>83</v>
      </c>
      <c r="C19" s="809"/>
      <c r="D19" s="809"/>
      <c r="E19" s="809"/>
      <c r="F19" s="809"/>
      <c r="G19" s="809"/>
      <c r="H19" s="810"/>
      <c r="I19" s="810"/>
      <c r="J19" s="810"/>
      <c r="K19" s="767"/>
      <c r="L19" s="770"/>
      <c r="M19" s="770"/>
      <c r="N19" s="770"/>
      <c r="O19" s="770"/>
      <c r="P19" s="770"/>
      <c r="Q19" s="770"/>
      <c r="R19" s="770"/>
      <c r="S19" s="770"/>
      <c r="T19" s="770"/>
      <c r="U19" s="759"/>
      <c r="V19" s="720"/>
      <c r="W19" s="767"/>
    </row>
    <row r="20" spans="1:23" ht="16.5" customHeight="1">
      <c r="A20" s="1329"/>
      <c r="B20" s="716" t="s">
        <v>84</v>
      </c>
      <c r="C20" s="811"/>
      <c r="D20" s="811"/>
      <c r="E20" s="811"/>
      <c r="F20" s="811"/>
      <c r="G20" s="811"/>
      <c r="H20" s="811"/>
      <c r="I20" s="811"/>
      <c r="J20" s="811"/>
      <c r="K20" s="763"/>
      <c r="L20" s="763"/>
      <c r="M20" s="763"/>
      <c r="N20" s="763"/>
      <c r="O20" s="763"/>
      <c r="P20" s="767"/>
      <c r="Q20" s="759"/>
      <c r="R20" s="759"/>
      <c r="S20" s="759"/>
      <c r="T20" s="759"/>
      <c r="U20" s="759"/>
      <c r="V20" s="719"/>
      <c r="W20" s="767"/>
    </row>
    <row r="21" spans="1:23" ht="26.25" customHeight="1">
      <c r="A21" s="1329" t="s">
        <v>89</v>
      </c>
      <c r="B21" s="716" t="s">
        <v>83</v>
      </c>
      <c r="C21" s="713"/>
      <c r="D21" s="719"/>
      <c r="E21" s="719"/>
      <c r="F21" s="719"/>
      <c r="G21" s="719"/>
      <c r="H21" s="719"/>
      <c r="I21" s="719"/>
      <c r="J21" s="719"/>
      <c r="K21" s="719"/>
      <c r="L21" s="719"/>
      <c r="M21" s="719"/>
      <c r="N21" s="719"/>
      <c r="O21" s="719"/>
      <c r="P21" s="770"/>
      <c r="Q21" s="770"/>
      <c r="R21" s="770"/>
      <c r="S21" s="770"/>
      <c r="T21" s="721"/>
      <c r="U21" s="721"/>
      <c r="V21" s="721"/>
      <c r="W21" s="767"/>
    </row>
    <row r="22" spans="1:23" ht="16.5" customHeight="1" thickBot="1">
      <c r="A22" s="1332"/>
      <c r="B22" s="793" t="s">
        <v>84</v>
      </c>
      <c r="C22" s="722"/>
      <c r="D22" s="722"/>
      <c r="E22" s="722"/>
      <c r="F22" s="722"/>
      <c r="G22" s="722"/>
      <c r="H22" s="722"/>
      <c r="I22" s="722"/>
      <c r="J22" s="722"/>
      <c r="K22" s="722"/>
      <c r="L22" s="722"/>
      <c r="M22" s="722"/>
      <c r="N22" s="722"/>
      <c r="O22" s="722"/>
      <c r="P22" s="722"/>
      <c r="Q22" s="722"/>
      <c r="R22" s="722"/>
      <c r="S22" s="722"/>
      <c r="T22" s="722"/>
      <c r="U22" s="722"/>
      <c r="V22" s="722"/>
      <c r="W22" s="767"/>
    </row>
    <row r="23" spans="1:22" ht="4.5" customHeight="1" thickTop="1">
      <c r="A23" s="794"/>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33" t="s">
        <v>141</v>
      </c>
      <c r="B24" s="1333"/>
      <c r="C24" s="1333"/>
      <c r="D24" s="1333"/>
      <c r="E24" s="1333"/>
      <c r="F24" s="1333"/>
      <c r="G24" s="1333"/>
      <c r="H24" s="1333"/>
      <c r="I24" s="1333"/>
      <c r="J24" s="1333"/>
      <c r="K24" s="1333"/>
      <c r="L24" s="1333"/>
      <c r="M24" s="1333"/>
      <c r="N24" s="1333"/>
      <c r="O24" s="1333"/>
      <c r="P24" s="1333"/>
      <c r="Q24" s="1333"/>
      <c r="R24" s="1333"/>
      <c r="S24" s="1333"/>
      <c r="T24" s="1333"/>
      <c r="U24" s="1333"/>
      <c r="V24" s="1333"/>
    </row>
    <row r="25" spans="1:22" ht="12" customHeight="1">
      <c r="A25" s="796"/>
      <c r="B25" s="797" t="s">
        <v>524</v>
      </c>
      <c r="C25" s="795"/>
      <c r="D25" s="795"/>
      <c r="E25" s="795"/>
      <c r="F25" s="795"/>
      <c r="G25" s="795"/>
      <c r="H25" s="795"/>
      <c r="I25" s="795"/>
      <c r="J25" s="795"/>
      <c r="K25" s="795"/>
      <c r="L25" s="795"/>
      <c r="M25" s="795"/>
      <c r="N25" s="795"/>
      <c r="O25" s="795"/>
      <c r="P25" s="795"/>
      <c r="Q25" s="795"/>
      <c r="R25" s="795"/>
      <c r="S25" s="795"/>
      <c r="T25" s="795"/>
      <c r="U25" s="795"/>
      <c r="V25" s="795"/>
    </row>
    <row r="26" spans="1:22" ht="12" customHeight="1">
      <c r="A26" s="798"/>
      <c r="B26" s="797"/>
      <c r="C26" s="798"/>
      <c r="D26" s="798"/>
      <c r="E26" s="798"/>
      <c r="F26" s="798"/>
      <c r="G26" s="798"/>
      <c r="H26" s="798"/>
      <c r="I26" s="798"/>
      <c r="J26" s="798"/>
      <c r="K26" s="25"/>
      <c r="L26" s="25"/>
      <c r="M26" s="25"/>
      <c r="N26" s="25"/>
      <c r="O26" s="25"/>
      <c r="P26" s="25"/>
      <c r="Q26" s="1334" t="s">
        <v>525</v>
      </c>
      <c r="R26" s="1334"/>
      <c r="S26" s="1334"/>
      <c r="T26" s="1334"/>
      <c r="U26" s="1334"/>
      <c r="V26" s="1334"/>
    </row>
    <row r="27" spans="1:22" ht="15.75">
      <c r="A27" s="799"/>
      <c r="B27" s="799"/>
      <c r="C27" s="799"/>
      <c r="D27" s="799"/>
      <c r="E27" s="1318" t="s">
        <v>90</v>
      </c>
      <c r="F27" s="1318"/>
      <c r="G27" s="1318"/>
      <c r="H27" s="1318"/>
      <c r="I27" s="1318"/>
      <c r="J27" s="1318"/>
      <c r="K27" s="799"/>
      <c r="L27" s="799"/>
      <c r="M27" s="799"/>
      <c r="N27" s="799"/>
      <c r="O27" s="799"/>
      <c r="P27" s="799"/>
      <c r="Q27" s="1318" t="s">
        <v>1</v>
      </c>
      <c r="R27" s="1318"/>
      <c r="S27" s="1318"/>
      <c r="T27" s="1318"/>
      <c r="U27" s="1318"/>
      <c r="V27" s="1318"/>
    </row>
    <row r="28" spans="1:22" ht="15.75">
      <c r="A28" s="799"/>
      <c r="B28" s="799"/>
      <c r="C28" s="799"/>
      <c r="D28" s="799"/>
      <c r="E28" s="782"/>
      <c r="F28" s="782"/>
      <c r="G28" s="782"/>
      <c r="H28" s="782"/>
      <c r="I28" s="782"/>
      <c r="J28" s="782"/>
      <c r="K28" s="799"/>
      <c r="L28" s="799"/>
      <c r="M28" s="799"/>
      <c r="N28" s="799"/>
      <c r="O28" s="799"/>
      <c r="P28" s="799"/>
      <c r="Q28" s="782"/>
      <c r="R28" s="782"/>
      <c r="S28" s="782"/>
      <c r="T28" s="782"/>
      <c r="U28" s="782"/>
      <c r="V28" s="782"/>
    </row>
    <row r="29" ht="18" customHeight="1"/>
    <row r="30" spans="6:22" ht="15">
      <c r="F30" s="1331" t="s">
        <v>137</v>
      </c>
      <c r="G30" s="1331"/>
      <c r="H30" s="1331"/>
      <c r="I30" s="1331"/>
      <c r="Q30" s="1331" t="s">
        <v>71</v>
      </c>
      <c r="R30" s="1331"/>
      <c r="S30" s="1331"/>
      <c r="T30" s="1331"/>
      <c r="U30" s="1331"/>
      <c r="V30" s="1331"/>
    </row>
    <row r="31" spans="9:16" ht="15">
      <c r="I31" s="141"/>
      <c r="J31" s="141"/>
      <c r="K31" s="141"/>
      <c r="L31" s="141"/>
      <c r="M31" s="141"/>
      <c r="N31" s="141"/>
      <c r="O31" s="141"/>
      <c r="P31" s="141"/>
    </row>
  </sheetData>
  <sheetProtection/>
  <mergeCells count="27">
    <mergeCell ref="F30:I30"/>
    <mergeCell ref="Q30:V30"/>
    <mergeCell ref="A19:A20"/>
    <mergeCell ref="A21:A22"/>
    <mergeCell ref="A24:V24"/>
    <mergeCell ref="Q26:V26"/>
    <mergeCell ref="E27:J27"/>
    <mergeCell ref="Q27:V27"/>
    <mergeCell ref="A9:B9"/>
    <mergeCell ref="A10:B10"/>
    <mergeCell ref="A11:A12"/>
    <mergeCell ref="A13:A14"/>
    <mergeCell ref="A15:A16"/>
    <mergeCell ref="A17:A18"/>
    <mergeCell ref="A6:V6"/>
    <mergeCell ref="A8:B8"/>
    <mergeCell ref="C8:F8"/>
    <mergeCell ref="G8:J8"/>
    <mergeCell ref="K8:O8"/>
    <mergeCell ref="P8:S8"/>
    <mergeCell ref="T8:W8"/>
    <mergeCell ref="A1:H1"/>
    <mergeCell ref="K1:V1"/>
    <mergeCell ref="A2:H2"/>
    <mergeCell ref="K2:V2"/>
    <mergeCell ref="A4:V4"/>
    <mergeCell ref="A5:V5"/>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H31"/>
  <sheetViews>
    <sheetView zoomScalePageLayoutView="0" workbookViewId="0" topLeftCell="A8">
      <selection activeCell="R21" sqref="R21"/>
    </sheetView>
  </sheetViews>
  <sheetFormatPr defaultColWidth="9.140625" defaultRowHeight="15"/>
  <cols>
    <col min="1" max="1" width="6.140625" style="765" customWidth="1"/>
    <col min="2" max="2" width="6.7109375" style="765" customWidth="1"/>
    <col min="3" max="17" width="5.421875" style="765" customWidth="1"/>
    <col min="18" max="22" width="6.140625" style="765" customWidth="1"/>
    <col min="23" max="28" width="5.00390625" style="765" customWidth="1"/>
    <col min="29" max="16384" width="9.140625" style="765" customWidth="1"/>
  </cols>
  <sheetData>
    <row r="1" spans="1:22" ht="15.75">
      <c r="A1" s="1171" t="s">
        <v>77</v>
      </c>
      <c r="B1" s="1171"/>
      <c r="C1" s="1171"/>
      <c r="D1" s="1171"/>
      <c r="E1" s="1171"/>
      <c r="F1" s="1171"/>
      <c r="G1" s="1171"/>
      <c r="H1" s="1171"/>
      <c r="I1" s="62"/>
      <c r="J1" s="62"/>
      <c r="K1" s="1137" t="s">
        <v>78</v>
      </c>
      <c r="L1" s="1137"/>
      <c r="M1" s="1137"/>
      <c r="N1" s="1137"/>
      <c r="O1" s="1137"/>
      <c r="P1" s="1137"/>
      <c r="Q1" s="1137"/>
      <c r="R1" s="1137"/>
      <c r="S1" s="1137"/>
      <c r="T1" s="1137"/>
      <c r="U1" s="1137"/>
      <c r="V1" s="1137"/>
    </row>
    <row r="2" spans="1:22" ht="15.75">
      <c r="A2" s="1172" t="s">
        <v>76</v>
      </c>
      <c r="B2" s="1172"/>
      <c r="C2" s="1172"/>
      <c r="D2" s="1172"/>
      <c r="E2" s="1172"/>
      <c r="F2" s="1172"/>
      <c r="G2" s="1172"/>
      <c r="H2" s="1172"/>
      <c r="I2" s="62"/>
      <c r="J2" s="62"/>
      <c r="K2" s="1173" t="s">
        <v>79</v>
      </c>
      <c r="L2" s="1173"/>
      <c r="M2" s="1173"/>
      <c r="N2" s="1173"/>
      <c r="O2" s="1173"/>
      <c r="P2" s="1173"/>
      <c r="Q2" s="1173"/>
      <c r="R2" s="1173"/>
      <c r="S2" s="1173"/>
      <c r="T2" s="1173"/>
      <c r="U2" s="1173"/>
      <c r="V2" s="1173"/>
    </row>
    <row r="3" spans="1:22" ht="6" customHeight="1">
      <c r="A3" s="9"/>
      <c r="B3" s="20"/>
      <c r="C3" s="9"/>
      <c r="D3" s="9"/>
      <c r="E3" s="9"/>
      <c r="F3" s="9"/>
      <c r="G3" s="9"/>
      <c r="H3" s="9"/>
      <c r="I3" s="9"/>
      <c r="J3" s="9"/>
      <c r="K3" s="9"/>
      <c r="L3" s="9"/>
      <c r="M3" s="21"/>
      <c r="N3" s="9"/>
      <c r="O3" s="9"/>
      <c r="P3" s="9"/>
      <c r="Q3" s="9"/>
      <c r="R3" s="9"/>
      <c r="S3" s="9"/>
      <c r="T3" s="9"/>
      <c r="U3" s="9"/>
      <c r="V3" s="9"/>
    </row>
    <row r="4" spans="1:22" ht="18.75">
      <c r="A4" s="1174" t="s">
        <v>475</v>
      </c>
      <c r="B4" s="1174"/>
      <c r="C4" s="1174"/>
      <c r="D4" s="1174"/>
      <c r="E4" s="1174"/>
      <c r="F4" s="1174"/>
      <c r="G4" s="1174"/>
      <c r="H4" s="1174"/>
      <c r="I4" s="1174"/>
      <c r="J4" s="1174"/>
      <c r="K4" s="1174"/>
      <c r="L4" s="1174"/>
      <c r="M4" s="1174"/>
      <c r="N4" s="1174"/>
      <c r="O4" s="1174"/>
      <c r="P4" s="1174"/>
      <c r="Q4" s="1174"/>
      <c r="R4" s="1174"/>
      <c r="S4" s="1174"/>
      <c r="T4" s="1174"/>
      <c r="U4" s="1174"/>
      <c r="V4" s="1174"/>
    </row>
    <row r="5" spans="1:22" ht="18.75" customHeight="1">
      <c r="A5" s="1174" t="s">
        <v>523</v>
      </c>
      <c r="B5" s="1174"/>
      <c r="C5" s="1174"/>
      <c r="D5" s="1174"/>
      <c r="E5" s="1174"/>
      <c r="F5" s="1174"/>
      <c r="G5" s="1174"/>
      <c r="H5" s="1174"/>
      <c r="I5" s="1174"/>
      <c r="J5" s="1174"/>
      <c r="K5" s="1174"/>
      <c r="L5" s="1174"/>
      <c r="M5" s="1174"/>
      <c r="N5" s="1174"/>
      <c r="O5" s="1174"/>
      <c r="P5" s="1174"/>
      <c r="Q5" s="1174"/>
      <c r="R5" s="1174"/>
      <c r="S5" s="1174"/>
      <c r="T5" s="1174"/>
      <c r="U5" s="1174"/>
      <c r="V5" s="1174"/>
    </row>
    <row r="6" spans="1:22" ht="15">
      <c r="A6" s="1168" t="s">
        <v>520</v>
      </c>
      <c r="B6" s="1168"/>
      <c r="C6" s="1168"/>
      <c r="D6" s="1168"/>
      <c r="E6" s="1168"/>
      <c r="F6" s="1168"/>
      <c r="G6" s="1168"/>
      <c r="H6" s="1168"/>
      <c r="I6" s="1168"/>
      <c r="J6" s="1168"/>
      <c r="K6" s="1168"/>
      <c r="L6" s="1168"/>
      <c r="M6" s="1168"/>
      <c r="N6" s="1168"/>
      <c r="O6" s="1168"/>
      <c r="P6" s="1168"/>
      <c r="Q6" s="1168"/>
      <c r="R6" s="1168"/>
      <c r="S6" s="1168"/>
      <c r="T6" s="1168"/>
      <c r="U6" s="1168"/>
      <c r="V6" s="1168"/>
    </row>
    <row r="7" spans="1:22" ht="9.75" customHeight="1" thickBot="1">
      <c r="A7" s="9"/>
      <c r="B7" s="9"/>
      <c r="C7" s="9"/>
      <c r="D7" s="9"/>
      <c r="E7" s="9"/>
      <c r="F7" s="9"/>
      <c r="G7" s="9"/>
      <c r="H7" s="9"/>
      <c r="I7" s="9"/>
      <c r="J7" s="9"/>
      <c r="K7" s="38"/>
      <c r="L7" s="9"/>
      <c r="M7" s="9"/>
      <c r="N7" s="9"/>
      <c r="O7" s="9"/>
      <c r="P7" s="9"/>
      <c r="Q7" s="9"/>
      <c r="R7" s="9"/>
      <c r="S7" s="9"/>
      <c r="T7" s="9"/>
      <c r="U7" s="9"/>
      <c r="V7" s="9"/>
    </row>
    <row r="8" spans="1:23" ht="25.5" customHeight="1" thickTop="1">
      <c r="A8" s="1169" t="s">
        <v>69</v>
      </c>
      <c r="B8" s="1170"/>
      <c r="C8" s="1115" t="s">
        <v>218</v>
      </c>
      <c r="D8" s="1116"/>
      <c r="E8" s="1116"/>
      <c r="F8" s="1117"/>
      <c r="G8" s="1115" t="s">
        <v>150</v>
      </c>
      <c r="H8" s="1116"/>
      <c r="I8" s="1116"/>
      <c r="J8" s="1117"/>
      <c r="K8" s="1114" t="s">
        <v>151</v>
      </c>
      <c r="L8" s="1114"/>
      <c r="M8" s="1114"/>
      <c r="N8" s="1114"/>
      <c r="O8" s="1114"/>
      <c r="P8" s="1114" t="s">
        <v>152</v>
      </c>
      <c r="Q8" s="1114"/>
      <c r="R8" s="1114"/>
      <c r="S8" s="1114"/>
      <c r="T8" s="1114" t="s">
        <v>306</v>
      </c>
      <c r="U8" s="1114"/>
      <c r="V8" s="1114"/>
      <c r="W8" s="1114"/>
    </row>
    <row r="9" spans="1:23" ht="22.5">
      <c r="A9" s="1164" t="s">
        <v>80</v>
      </c>
      <c r="B9" s="1165"/>
      <c r="C9" s="170" t="s">
        <v>467</v>
      </c>
      <c r="D9" s="170" t="s">
        <v>283</v>
      </c>
      <c r="E9" s="238" t="s">
        <v>284</v>
      </c>
      <c r="F9" s="175" t="s">
        <v>285</v>
      </c>
      <c r="G9" s="175" t="s">
        <v>286</v>
      </c>
      <c r="H9" s="169" t="s">
        <v>287</v>
      </c>
      <c r="I9" s="169" t="s">
        <v>288</v>
      </c>
      <c r="J9" s="169" t="s">
        <v>289</v>
      </c>
      <c r="K9" s="169" t="s">
        <v>290</v>
      </c>
      <c r="L9" s="169" t="s">
        <v>291</v>
      </c>
      <c r="M9" s="169" t="s">
        <v>292</v>
      </c>
      <c r="N9" s="169" t="s">
        <v>293</v>
      </c>
      <c r="O9" s="169" t="s">
        <v>294</v>
      </c>
      <c r="P9" s="169" t="s">
        <v>295</v>
      </c>
      <c r="Q9" s="169" t="s">
        <v>296</v>
      </c>
      <c r="R9" s="169" t="s">
        <v>297</v>
      </c>
      <c r="S9" s="169" t="s">
        <v>298</v>
      </c>
      <c r="T9" s="169" t="s">
        <v>299</v>
      </c>
      <c r="U9" s="168" t="s">
        <v>300</v>
      </c>
      <c r="V9" s="169" t="s">
        <v>301</v>
      </c>
      <c r="W9" s="181" t="s">
        <v>302</v>
      </c>
    </row>
    <row r="10" spans="1:23" ht="15">
      <c r="A10" s="1164" t="s">
        <v>81</v>
      </c>
      <c r="B10" s="1165"/>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66"/>
    </row>
    <row r="11" spans="1:23" ht="22.5" customHeight="1">
      <c r="A11" s="1164" t="s">
        <v>82</v>
      </c>
      <c r="B11" s="764" t="s">
        <v>83</v>
      </c>
      <c r="C11" s="760"/>
      <c r="D11" s="760"/>
      <c r="E11" s="760"/>
      <c r="F11" s="760"/>
      <c r="G11" s="800"/>
      <c r="H11" s="800"/>
      <c r="I11" s="800"/>
      <c r="J11" s="800"/>
      <c r="K11" s="800"/>
      <c r="L11" s="800"/>
      <c r="M11" s="800"/>
      <c r="N11" s="800"/>
      <c r="O11" s="800"/>
      <c r="P11" s="800"/>
      <c r="Q11" s="800"/>
      <c r="R11" s="800"/>
      <c r="S11" s="800"/>
      <c r="T11" s="800"/>
      <c r="U11" s="800"/>
      <c r="V11" s="719"/>
      <c r="W11" s="738"/>
    </row>
    <row r="12" spans="1:23" ht="18.75" customHeight="1">
      <c r="A12" s="1164"/>
      <c r="B12" s="764" t="s">
        <v>84</v>
      </c>
      <c r="C12" s="760"/>
      <c r="D12" s="760"/>
      <c r="E12" s="760"/>
      <c r="F12" s="760"/>
      <c r="G12" s="760"/>
      <c r="H12" s="760"/>
      <c r="I12" s="760"/>
      <c r="J12" s="760"/>
      <c r="K12" s="760"/>
      <c r="L12" s="760"/>
      <c r="M12" s="103"/>
      <c r="N12" s="103"/>
      <c r="O12" s="103"/>
      <c r="P12" s="103"/>
      <c r="Q12" s="103"/>
      <c r="R12" s="103"/>
      <c r="S12" s="103"/>
      <c r="T12" s="103"/>
      <c r="U12" s="116"/>
      <c r="V12" s="116"/>
      <c r="W12" s="738"/>
    </row>
    <row r="13" spans="1:32" ht="33.75" customHeight="1">
      <c r="A13" s="1164" t="s">
        <v>85</v>
      </c>
      <c r="B13" s="764" t="s">
        <v>83</v>
      </c>
      <c r="C13" s="103"/>
      <c r="D13" s="103"/>
      <c r="E13" s="103"/>
      <c r="F13" s="103"/>
      <c r="G13" s="103"/>
      <c r="H13" s="103"/>
      <c r="I13" s="103"/>
      <c r="J13" s="103"/>
      <c r="K13" s="103"/>
      <c r="L13" s="103"/>
      <c r="M13" s="778"/>
      <c r="N13" s="778"/>
      <c r="O13" s="778"/>
      <c r="P13" s="778"/>
      <c r="Q13" s="778"/>
      <c r="R13" s="778"/>
      <c r="S13" s="778"/>
      <c r="T13" s="778"/>
      <c r="U13" s="778"/>
      <c r="V13" s="778"/>
      <c r="W13" s="779"/>
      <c r="X13" s="36"/>
      <c r="Y13" s="36"/>
      <c r="Z13" s="36"/>
      <c r="AA13" s="36"/>
      <c r="AB13" s="36"/>
      <c r="AC13" s="36"/>
      <c r="AD13" s="36"/>
      <c r="AE13" s="36"/>
      <c r="AF13" s="36"/>
    </row>
    <row r="14" spans="1:32" ht="16.5" customHeight="1">
      <c r="A14" s="1164"/>
      <c r="B14" s="764" t="s">
        <v>84</v>
      </c>
      <c r="C14" s="759"/>
      <c r="D14" s="759"/>
      <c r="E14" s="759"/>
      <c r="F14" s="759"/>
      <c r="G14" s="759"/>
      <c r="H14" s="759"/>
      <c r="I14" s="759"/>
      <c r="J14" s="759"/>
      <c r="K14" s="759"/>
      <c r="L14" s="759"/>
      <c r="M14" s="759"/>
      <c r="N14" s="759"/>
      <c r="O14" s="103"/>
      <c r="P14" s="103"/>
      <c r="Q14" s="103"/>
      <c r="R14" s="103"/>
      <c r="S14" s="103"/>
      <c r="T14" s="103"/>
      <c r="U14" s="103"/>
      <c r="V14" s="103"/>
      <c r="W14" s="716"/>
      <c r="X14" s="36"/>
      <c r="Y14" s="36"/>
      <c r="Z14" s="36"/>
      <c r="AA14" s="36"/>
      <c r="AB14" s="36"/>
      <c r="AC14" s="36"/>
      <c r="AD14" s="36"/>
      <c r="AE14" s="36"/>
      <c r="AF14" s="36"/>
    </row>
    <row r="15" spans="1:23" ht="21" customHeight="1">
      <c r="A15" s="1164" t="s">
        <v>86</v>
      </c>
      <c r="B15" s="764" t="s">
        <v>83</v>
      </c>
      <c r="C15" s="103"/>
      <c r="D15" s="103"/>
      <c r="E15" s="103"/>
      <c r="F15" s="103"/>
      <c r="G15" s="103"/>
      <c r="H15" s="103"/>
      <c r="I15" s="103"/>
      <c r="J15" s="103"/>
      <c r="K15" s="103"/>
      <c r="L15" s="103"/>
      <c r="M15" s="103"/>
      <c r="N15" s="103"/>
      <c r="O15" s="103"/>
      <c r="P15" s="103"/>
      <c r="Q15" s="103"/>
      <c r="R15" s="103"/>
      <c r="S15" s="103"/>
      <c r="T15" s="103"/>
      <c r="U15" s="103"/>
      <c r="V15" s="103"/>
      <c r="W15" s="738"/>
    </row>
    <row r="16" spans="1:34" ht="16.5" customHeight="1">
      <c r="A16" s="1164"/>
      <c r="B16" s="764" t="s">
        <v>84</v>
      </c>
      <c r="C16" s="103"/>
      <c r="D16" s="804"/>
      <c r="E16" s="804"/>
      <c r="F16" s="804"/>
      <c r="G16" s="804"/>
      <c r="H16" s="804"/>
      <c r="I16" s="804"/>
      <c r="J16" s="804"/>
      <c r="K16" s="804"/>
      <c r="L16" s="804"/>
      <c r="M16" s="804"/>
      <c r="N16" s="804"/>
      <c r="O16" s="804"/>
      <c r="P16" s="804"/>
      <c r="Q16" s="804"/>
      <c r="R16" s="812"/>
      <c r="S16" s="812"/>
      <c r="T16" s="812"/>
      <c r="U16" s="804"/>
      <c r="V16" s="804"/>
      <c r="W16" s="842"/>
      <c r="X16" s="769"/>
      <c r="Y16" s="769"/>
      <c r="Z16" s="769"/>
      <c r="AA16" s="769"/>
      <c r="AB16" s="769"/>
      <c r="AC16" s="769"/>
      <c r="AD16" s="769"/>
      <c r="AE16" s="769"/>
      <c r="AF16" s="769"/>
      <c r="AG16" s="769"/>
      <c r="AH16" s="769"/>
    </row>
    <row r="17" spans="1:23" ht="33.75" customHeight="1">
      <c r="A17" s="1164" t="s">
        <v>87</v>
      </c>
      <c r="B17" s="764" t="s">
        <v>83</v>
      </c>
      <c r="C17" s="780"/>
      <c r="D17" s="780"/>
      <c r="E17" s="780"/>
      <c r="F17" s="780"/>
      <c r="G17" s="780"/>
      <c r="H17" s="780"/>
      <c r="I17" s="780"/>
      <c r="J17" s="780"/>
      <c r="K17" s="760"/>
      <c r="L17" s="776"/>
      <c r="M17" s="776"/>
      <c r="N17" s="776"/>
      <c r="O17" s="776"/>
      <c r="P17" s="776"/>
      <c r="Q17" s="776"/>
      <c r="R17" s="776"/>
      <c r="S17" s="776"/>
      <c r="T17" s="776"/>
      <c r="U17" s="776"/>
      <c r="V17" s="776"/>
      <c r="W17" s="738"/>
    </row>
    <row r="18" spans="1:24" ht="21" customHeight="1">
      <c r="A18" s="1164"/>
      <c r="B18" s="716" t="s">
        <v>84</v>
      </c>
      <c r="C18" s="781"/>
      <c r="D18" s="781"/>
      <c r="E18" s="781"/>
      <c r="F18" s="781"/>
      <c r="G18" s="781"/>
      <c r="H18" s="781"/>
      <c r="I18" s="781"/>
      <c r="J18" s="781"/>
      <c r="K18" s="103"/>
      <c r="L18" s="777"/>
      <c r="M18" s="777"/>
      <c r="N18" s="777"/>
      <c r="O18" s="777"/>
      <c r="P18" s="777"/>
      <c r="Q18" s="777"/>
      <c r="R18" s="777"/>
      <c r="S18" s="777"/>
      <c r="T18" s="777"/>
      <c r="U18" s="777"/>
      <c r="V18" s="777"/>
      <c r="W18" s="738"/>
      <c r="X18" s="765" t="s">
        <v>501</v>
      </c>
    </row>
    <row r="19" spans="1:23" ht="21" customHeight="1">
      <c r="A19" s="1164" t="s">
        <v>88</v>
      </c>
      <c r="B19" s="764" t="s">
        <v>83</v>
      </c>
      <c r="C19" s="762"/>
      <c r="D19" s="762"/>
      <c r="E19" s="762"/>
      <c r="F19" s="762"/>
      <c r="G19" s="762"/>
      <c r="H19" s="767"/>
      <c r="I19" s="767"/>
      <c r="J19" s="767"/>
      <c r="K19" s="817"/>
      <c r="L19" s="818"/>
      <c r="M19" s="818"/>
      <c r="N19" s="818"/>
      <c r="O19" s="818"/>
      <c r="P19" s="818"/>
      <c r="Q19" s="818"/>
      <c r="R19" s="818"/>
      <c r="S19" s="818"/>
      <c r="T19" s="818"/>
      <c r="U19" s="838"/>
      <c r="V19" s="839"/>
      <c r="W19" s="817"/>
    </row>
    <row r="20" spans="1:23" ht="16.5" customHeight="1">
      <c r="A20" s="1164"/>
      <c r="B20" s="764" t="s">
        <v>84</v>
      </c>
      <c r="C20" s="763"/>
      <c r="D20" s="843"/>
      <c r="E20" s="843"/>
      <c r="F20" s="843"/>
      <c r="G20" s="843"/>
      <c r="H20" s="843"/>
      <c r="I20" s="843"/>
      <c r="J20" s="763"/>
      <c r="K20" s="840"/>
      <c r="L20" s="840"/>
      <c r="M20" s="840"/>
      <c r="N20" s="840"/>
      <c r="O20" s="840"/>
      <c r="P20" s="817"/>
      <c r="Q20" s="838"/>
      <c r="R20" s="838"/>
      <c r="S20" s="838"/>
      <c r="T20" s="838"/>
      <c r="U20" s="838"/>
      <c r="V20" s="841"/>
      <c r="W20" s="817"/>
    </row>
    <row r="21" spans="1:23" ht="27" customHeight="1">
      <c r="A21" s="1164" t="s">
        <v>89</v>
      </c>
      <c r="B21" s="764" t="s">
        <v>83</v>
      </c>
      <c r="C21" s="713"/>
      <c r="D21" s="844"/>
      <c r="E21" s="844"/>
      <c r="F21" s="844"/>
      <c r="G21" s="844"/>
      <c r="H21" s="844"/>
      <c r="I21" s="844"/>
      <c r="J21" s="844"/>
      <c r="K21" s="844"/>
      <c r="L21" s="844"/>
      <c r="M21" s="844"/>
      <c r="N21" s="844"/>
      <c r="O21" s="844"/>
      <c r="P21" s="770"/>
      <c r="Q21" s="770"/>
      <c r="R21" s="770"/>
      <c r="S21" s="770"/>
      <c r="T21" s="721"/>
      <c r="U21" s="721"/>
      <c r="V21" s="721"/>
      <c r="W21" s="738"/>
    </row>
    <row r="22" spans="1:23" ht="23.25" customHeight="1" thickBot="1">
      <c r="A22" s="1135"/>
      <c r="B22" s="230" t="s">
        <v>84</v>
      </c>
      <c r="C22" s="722"/>
      <c r="D22" s="845"/>
      <c r="E22" s="845"/>
      <c r="F22" s="845"/>
      <c r="G22" s="845"/>
      <c r="H22" s="845"/>
      <c r="I22" s="845"/>
      <c r="J22" s="845"/>
      <c r="K22" s="845"/>
      <c r="L22" s="845"/>
      <c r="M22" s="845"/>
      <c r="N22" s="845"/>
      <c r="O22" s="845"/>
      <c r="P22" s="722"/>
      <c r="Q22" s="722"/>
      <c r="R22" s="722"/>
      <c r="S22" s="722"/>
      <c r="T22" s="722"/>
      <c r="U22" s="722"/>
      <c r="V22" s="722"/>
      <c r="W22" s="738"/>
    </row>
    <row r="23" spans="1:22" ht="4.5" customHeight="1" thickTop="1">
      <c r="A23" s="34"/>
      <c r="B23" s="35"/>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36" t="s">
        <v>141</v>
      </c>
      <c r="B24" s="1136"/>
      <c r="C24" s="1136"/>
      <c r="D24" s="1136"/>
      <c r="E24" s="1136"/>
      <c r="F24" s="1136"/>
      <c r="G24" s="1136"/>
      <c r="H24" s="1136"/>
      <c r="I24" s="1136"/>
      <c r="J24" s="1136"/>
      <c r="K24" s="1136"/>
      <c r="L24" s="1136"/>
      <c r="M24" s="1136"/>
      <c r="N24" s="1136"/>
      <c r="O24" s="1136"/>
      <c r="P24" s="1136"/>
      <c r="Q24" s="1136"/>
      <c r="R24" s="1136"/>
      <c r="S24" s="1136"/>
      <c r="T24" s="1136"/>
      <c r="U24" s="1136"/>
      <c r="V24" s="1136"/>
    </row>
    <row r="25" spans="1:22" ht="12" customHeight="1">
      <c r="A25" s="23"/>
      <c r="B25" s="37" t="s">
        <v>524</v>
      </c>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13" t="s">
        <v>525</v>
      </c>
      <c r="R26" s="1113"/>
      <c r="S26" s="1113"/>
      <c r="T26" s="1113"/>
      <c r="U26" s="1113"/>
      <c r="V26" s="1113"/>
    </row>
    <row r="27" spans="1:22" ht="15.75">
      <c r="A27" s="19"/>
      <c r="B27" s="19"/>
      <c r="C27" s="19"/>
      <c r="D27" s="19"/>
      <c r="E27" s="1137" t="s">
        <v>90</v>
      </c>
      <c r="F27" s="1137"/>
      <c r="G27" s="1137"/>
      <c r="H27" s="1137"/>
      <c r="I27" s="1137"/>
      <c r="J27" s="1137"/>
      <c r="K27" s="19"/>
      <c r="L27" s="19"/>
      <c r="M27" s="19"/>
      <c r="N27" s="19"/>
      <c r="O27" s="19"/>
      <c r="P27" s="19"/>
      <c r="Q27" s="1137" t="s">
        <v>1</v>
      </c>
      <c r="R27" s="1137"/>
      <c r="S27" s="1137"/>
      <c r="T27" s="1137"/>
      <c r="U27" s="1137"/>
      <c r="V27" s="1137"/>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ht="18" customHeight="1"/>
    <row r="30" spans="6:22" ht="15">
      <c r="F30" s="1138" t="s">
        <v>137</v>
      </c>
      <c r="G30" s="1138"/>
      <c r="H30" s="1138"/>
      <c r="I30" s="1138"/>
      <c r="Q30" s="1138" t="s">
        <v>71</v>
      </c>
      <c r="R30" s="1138"/>
      <c r="S30" s="1138"/>
      <c r="T30" s="1138"/>
      <c r="U30" s="1138"/>
      <c r="V30" s="1138"/>
    </row>
    <row r="31" spans="9:16" ht="15">
      <c r="I31" s="141"/>
      <c r="J31" s="141"/>
      <c r="K31" s="141"/>
      <c r="L31" s="141"/>
      <c r="M31" s="141"/>
      <c r="N31" s="141"/>
      <c r="O31" s="141"/>
      <c r="P31" s="141"/>
    </row>
  </sheetData>
  <sheetProtection/>
  <mergeCells count="27">
    <mergeCell ref="A21:A22"/>
    <mergeCell ref="A24:V24"/>
    <mergeCell ref="Q26:V26"/>
    <mergeCell ref="E27:J27"/>
    <mergeCell ref="Q27:V27"/>
    <mergeCell ref="F30:I30"/>
    <mergeCell ref="Q30:V30"/>
    <mergeCell ref="A15:A16"/>
    <mergeCell ref="A17:A18"/>
    <mergeCell ref="A19:A20"/>
    <mergeCell ref="A9:B9"/>
    <mergeCell ref="A10:B10"/>
    <mergeCell ref="A11:A12"/>
    <mergeCell ref="A13:A14"/>
    <mergeCell ref="A6:V6"/>
    <mergeCell ref="A8:B8"/>
    <mergeCell ref="C8:F8"/>
    <mergeCell ref="G8:J8"/>
    <mergeCell ref="K8:O8"/>
    <mergeCell ref="P8:S8"/>
    <mergeCell ref="T8:W8"/>
    <mergeCell ref="A1:H1"/>
    <mergeCell ref="K1:V1"/>
    <mergeCell ref="A2:H2"/>
    <mergeCell ref="K2:V2"/>
    <mergeCell ref="A4:V4"/>
    <mergeCell ref="A5:V5"/>
  </mergeCells>
  <printOp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341" t="s">
        <v>0</v>
      </c>
      <c r="B1" s="1341"/>
      <c r="C1" s="1341"/>
      <c r="D1" s="1129" t="s">
        <v>116</v>
      </c>
      <c r="E1" s="1129"/>
      <c r="F1" s="1129"/>
      <c r="G1" s="1129"/>
      <c r="H1" s="1129"/>
      <c r="I1" s="1129"/>
      <c r="J1" s="1129"/>
      <c r="K1" s="1129"/>
    </row>
    <row r="2" spans="1:11" ht="18.75">
      <c r="A2" s="1342" t="s">
        <v>76</v>
      </c>
      <c r="B2" s="1342"/>
      <c r="C2" s="1342"/>
      <c r="D2" s="1129" t="s">
        <v>122</v>
      </c>
      <c r="E2" s="1129"/>
      <c r="F2" s="1129"/>
      <c r="G2" s="1129"/>
      <c r="H2" s="1129"/>
      <c r="I2" s="1129"/>
      <c r="J2" s="1129"/>
      <c r="K2" s="1129"/>
    </row>
    <row r="3" spans="1:11" ht="15.75" thickBot="1">
      <c r="A3" s="40"/>
      <c r="B3" s="40"/>
      <c r="C3" s="40"/>
      <c r="D3" s="39"/>
      <c r="E3" s="39"/>
      <c r="F3" s="39"/>
      <c r="G3" s="39"/>
      <c r="H3" s="39"/>
      <c r="I3" s="39"/>
      <c r="J3" s="39"/>
      <c r="K3" s="39"/>
    </row>
    <row r="4" spans="1:11" s="73" customFormat="1" ht="27" customHeight="1" thickTop="1">
      <c r="A4" s="1343" t="s">
        <v>66</v>
      </c>
      <c r="B4" s="1346" t="s">
        <v>67</v>
      </c>
      <c r="C4" s="1349" t="s">
        <v>68</v>
      </c>
      <c r="D4" s="1350"/>
      <c r="E4" s="1350"/>
      <c r="F4" s="1350"/>
      <c r="G4" s="1350"/>
      <c r="H4" s="1350"/>
      <c r="I4" s="1350"/>
      <c r="J4" s="1350"/>
      <c r="K4" s="1351"/>
    </row>
    <row r="5" spans="1:11" s="73" customFormat="1" ht="27" customHeight="1">
      <c r="A5" s="1344"/>
      <c r="B5" s="1347"/>
      <c r="C5" s="1335" t="s">
        <v>69</v>
      </c>
      <c r="D5" s="1336"/>
      <c r="E5" s="1337"/>
      <c r="F5" s="1338" t="s">
        <v>99</v>
      </c>
      <c r="G5" s="1339"/>
      <c r="H5" s="1339"/>
      <c r="I5" s="1339"/>
      <c r="J5" s="1339"/>
      <c r="K5" s="1340"/>
    </row>
    <row r="6" spans="1:11" s="73" customFormat="1" ht="27" customHeight="1">
      <c r="A6" s="1344"/>
      <c r="B6" s="1347"/>
      <c r="C6" s="1335" t="s">
        <v>80</v>
      </c>
      <c r="D6" s="1336"/>
      <c r="E6" s="1337"/>
      <c r="F6" s="48">
        <v>12</v>
      </c>
      <c r="G6" s="48">
        <v>13</v>
      </c>
      <c r="H6" s="49" t="s">
        <v>101</v>
      </c>
      <c r="I6" s="49" t="s">
        <v>102</v>
      </c>
      <c r="J6" s="49" t="s">
        <v>103</v>
      </c>
      <c r="K6" s="50" t="s">
        <v>104</v>
      </c>
    </row>
    <row r="7" spans="1:11" s="73" customFormat="1" ht="34.5" customHeight="1" thickBot="1">
      <c r="A7" s="1345"/>
      <c r="B7" s="1348"/>
      <c r="C7" s="52" t="s">
        <v>8</v>
      </c>
      <c r="D7" s="52" t="s">
        <v>9</v>
      </c>
      <c r="E7" s="52" t="s">
        <v>97</v>
      </c>
      <c r="F7" s="51">
        <v>1</v>
      </c>
      <c r="G7" s="51">
        <v>2</v>
      </c>
      <c r="H7" s="51">
        <v>3</v>
      </c>
      <c r="I7" s="51">
        <v>4</v>
      </c>
      <c r="J7" s="51">
        <v>5</v>
      </c>
      <c r="K7" s="53">
        <v>6</v>
      </c>
    </row>
    <row r="8" spans="1:11" s="73" customFormat="1" ht="40.5" customHeight="1" thickBot="1" thickTop="1">
      <c r="A8" s="80">
        <v>1</v>
      </c>
      <c r="B8" s="81" t="s">
        <v>105</v>
      </c>
      <c r="C8" s="82" t="s">
        <v>109</v>
      </c>
      <c r="D8" s="81" t="s">
        <v>100</v>
      </c>
      <c r="E8" s="54">
        <v>11</v>
      </c>
      <c r="F8" s="54">
        <v>8</v>
      </c>
      <c r="G8" s="54">
        <v>8</v>
      </c>
      <c r="H8" s="54">
        <v>8</v>
      </c>
      <c r="I8" s="54">
        <v>8</v>
      </c>
      <c r="J8" s="54">
        <v>8</v>
      </c>
      <c r="K8" s="79">
        <v>5</v>
      </c>
    </row>
    <row r="9" spans="1:11" ht="16.5" thickTop="1">
      <c r="A9" s="72"/>
      <c r="B9" s="72"/>
      <c r="C9" s="72"/>
      <c r="D9" s="72"/>
      <c r="E9" s="72"/>
      <c r="F9" s="72"/>
      <c r="G9" s="72"/>
      <c r="H9" s="72"/>
      <c r="I9" s="72"/>
      <c r="J9" s="72"/>
      <c r="K9" s="72"/>
    </row>
    <row r="10" spans="1:26" ht="15.75">
      <c r="A10" s="74"/>
      <c r="B10" s="75"/>
      <c r="C10" s="75"/>
      <c r="D10" s="76"/>
      <c r="E10" s="76"/>
      <c r="F10" s="76"/>
      <c r="G10" s="76"/>
      <c r="H10" s="76"/>
      <c r="I10" s="1113" t="s">
        <v>106</v>
      </c>
      <c r="J10" s="1113"/>
      <c r="K10" s="1113"/>
      <c r="L10" s="12"/>
      <c r="M10" s="12"/>
      <c r="N10" s="12"/>
      <c r="O10" s="12"/>
      <c r="P10" s="12"/>
      <c r="Q10" s="12"/>
      <c r="R10" s="12"/>
      <c r="T10" s="31"/>
      <c r="U10" s="31"/>
      <c r="V10" s="31"/>
      <c r="W10" s="31"/>
      <c r="X10" s="31"/>
      <c r="Y10" s="31"/>
      <c r="Z10" s="31"/>
    </row>
    <row r="11" spans="1:26" ht="15.75">
      <c r="A11" s="72"/>
      <c r="C11" s="77" t="s">
        <v>107</v>
      </c>
      <c r="D11" s="72"/>
      <c r="F11" s="60" t="s">
        <v>90</v>
      </c>
      <c r="G11" s="60"/>
      <c r="H11" s="60"/>
      <c r="I11" s="1113" t="s">
        <v>1</v>
      </c>
      <c r="J11" s="1113"/>
      <c r="K11" s="1113"/>
      <c r="L11" s="8"/>
      <c r="M11" s="8"/>
      <c r="N11" s="8"/>
      <c r="O11" s="8"/>
      <c r="P11" s="8"/>
      <c r="Q11" s="8"/>
      <c r="R11" s="8"/>
      <c r="T11" s="31"/>
      <c r="U11" s="31"/>
      <c r="V11" s="31"/>
      <c r="W11" s="31"/>
      <c r="X11" s="31"/>
      <c r="Y11" s="31"/>
      <c r="Z11" s="31"/>
    </row>
    <row r="12" spans="1:26" ht="15.75">
      <c r="A12" s="62"/>
      <c r="B12" s="78"/>
      <c r="C12" s="78"/>
      <c r="D12" s="61"/>
      <c r="E12" s="61"/>
      <c r="F12" s="61"/>
      <c r="G12" s="61"/>
      <c r="H12" s="61"/>
      <c r="I12" s="61"/>
      <c r="J12" s="61"/>
      <c r="K12" s="61"/>
      <c r="L12" s="14"/>
      <c r="M12" s="14"/>
      <c r="N12" s="14"/>
      <c r="O12" s="14"/>
      <c r="P12" s="14"/>
      <c r="Q12" s="14"/>
      <c r="R12" s="14"/>
      <c r="S12" s="14"/>
      <c r="T12" s="14"/>
      <c r="U12" s="14"/>
      <c r="V12" s="14"/>
      <c r="W12" s="14"/>
      <c r="X12" s="14"/>
      <c r="Y12" s="14"/>
      <c r="Z12" s="14"/>
    </row>
    <row r="13" spans="1:26" ht="15.75">
      <c r="A13" s="62"/>
      <c r="B13" s="78"/>
      <c r="C13" s="78"/>
      <c r="D13" s="61"/>
      <c r="E13" s="61"/>
      <c r="F13" s="61"/>
      <c r="G13" s="61"/>
      <c r="H13" s="61"/>
      <c r="I13" s="61"/>
      <c r="J13" s="61"/>
      <c r="K13" s="61"/>
      <c r="L13" s="14"/>
      <c r="M13" s="14"/>
      <c r="N13" s="14"/>
      <c r="O13" s="14"/>
      <c r="P13" s="14"/>
      <c r="Q13" s="14"/>
      <c r="R13" s="14"/>
      <c r="T13" s="58"/>
      <c r="U13" s="58"/>
      <c r="V13" s="58"/>
      <c r="W13" s="58"/>
      <c r="X13" s="58"/>
      <c r="Y13" s="58"/>
      <c r="Z13" s="58"/>
    </row>
    <row r="14" spans="1:11" ht="15.75">
      <c r="A14" s="72"/>
      <c r="B14" s="72"/>
      <c r="C14" s="72"/>
      <c r="D14" s="72"/>
      <c r="E14" s="72"/>
      <c r="F14" s="72"/>
      <c r="G14" s="72"/>
      <c r="H14" s="72"/>
      <c r="I14" s="1120" t="s">
        <v>71</v>
      </c>
      <c r="J14" s="1120"/>
      <c r="K14" s="1120"/>
    </row>
    <row r="15" spans="1:11" ht="15.75">
      <c r="A15" s="72"/>
      <c r="B15" s="72"/>
      <c r="C15" s="72"/>
      <c r="D15" s="72"/>
      <c r="E15" s="72"/>
      <c r="F15" s="72"/>
      <c r="G15" s="72"/>
      <c r="H15" s="72"/>
      <c r="I15" s="72"/>
      <c r="J15" s="72"/>
      <c r="K15" s="72"/>
    </row>
  </sheetData>
  <sheetProtection/>
  <mergeCells count="13">
    <mergeCell ref="C4:K4"/>
    <mergeCell ref="D1:K1"/>
    <mergeCell ref="D2:K2"/>
    <mergeCell ref="I10:K10"/>
    <mergeCell ref="I11:K11"/>
    <mergeCell ref="I14:K14"/>
    <mergeCell ref="C6:E6"/>
    <mergeCell ref="F5:K5"/>
    <mergeCell ref="A1:C1"/>
    <mergeCell ref="A2:C2"/>
    <mergeCell ref="A4:A7"/>
    <mergeCell ref="B4:B7"/>
    <mergeCell ref="C5:E5"/>
  </mergeCells>
  <printOptions/>
  <pageMargins left="0.9" right="0.9" top="0.5" bottom="0.7"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7" customWidth="1"/>
    <col min="4" max="8" width="14.57421875" style="57" customWidth="1"/>
    <col min="9" max="10" width="14.57421875" style="0" customWidth="1"/>
  </cols>
  <sheetData>
    <row r="1" spans="1:10" s="18" customFormat="1" ht="15.75">
      <c r="A1" s="1206" t="s">
        <v>77</v>
      </c>
      <c r="B1" s="1206"/>
      <c r="C1" s="1206"/>
      <c r="D1" s="1206"/>
      <c r="E1" s="1352" t="s">
        <v>78</v>
      </c>
      <c r="F1" s="1352"/>
      <c r="G1" s="1352"/>
      <c r="H1" s="1352"/>
      <c r="I1" s="1352"/>
      <c r="J1" s="1352"/>
    </row>
    <row r="2" spans="1:10" s="18" customFormat="1" ht="15.75">
      <c r="A2" s="1172" t="s">
        <v>76</v>
      </c>
      <c r="B2" s="1172"/>
      <c r="C2" s="1172"/>
      <c r="D2" s="1172"/>
      <c r="E2" s="1353" t="s">
        <v>115</v>
      </c>
      <c r="F2" s="1353"/>
      <c r="G2" s="1353"/>
      <c r="H2" s="1353"/>
      <c r="I2" s="1353"/>
      <c r="J2" s="1353"/>
    </row>
    <row r="3" spans="2:8" s="9" customFormat="1" ht="5.25" customHeight="1">
      <c r="B3" s="20"/>
      <c r="C3" s="55"/>
      <c r="D3" s="55"/>
      <c r="E3" s="55"/>
      <c r="F3" s="55"/>
      <c r="G3" s="55"/>
      <c r="H3" s="55"/>
    </row>
    <row r="4" spans="1:10" s="9" customFormat="1" ht="22.5">
      <c r="A4" s="1354" t="s">
        <v>121</v>
      </c>
      <c r="B4" s="1354"/>
      <c r="C4" s="1354"/>
      <c r="D4" s="1354"/>
      <c r="E4" s="1354"/>
      <c r="F4" s="1354"/>
      <c r="G4" s="1354"/>
      <c r="H4" s="1354"/>
      <c r="I4" s="1354"/>
      <c r="J4" s="1354"/>
    </row>
    <row r="5" spans="3:8" s="9" customFormat="1" ht="18.75">
      <c r="C5" s="55"/>
      <c r="E5" s="56" t="s">
        <v>110</v>
      </c>
      <c r="G5" s="55"/>
      <c r="H5" s="55"/>
    </row>
    <row r="6" spans="3:8" s="9" customFormat="1" ht="23.25" customHeight="1" thickBot="1">
      <c r="C6" s="55"/>
      <c r="E6" s="109" t="s">
        <v>119</v>
      </c>
      <c r="G6" s="55"/>
      <c r="H6" s="55"/>
    </row>
    <row r="7" spans="1:10" s="9" customFormat="1" ht="20.25" customHeight="1" thickTop="1">
      <c r="A7" s="1355" t="s">
        <v>69</v>
      </c>
      <c r="B7" s="1356"/>
      <c r="C7" s="1360" t="s">
        <v>99</v>
      </c>
      <c r="D7" s="1360"/>
      <c r="E7" s="1360"/>
      <c r="F7" s="1360"/>
      <c r="G7" s="1360"/>
      <c r="H7" s="1360"/>
      <c r="I7" s="1360"/>
      <c r="J7" s="83"/>
    </row>
    <row r="8" spans="1:10" s="9" customFormat="1" ht="21.75" customHeight="1" thickBot="1">
      <c r="A8" s="84" t="s">
        <v>111</v>
      </c>
      <c r="B8" s="85" t="s">
        <v>112</v>
      </c>
      <c r="C8" s="86" t="s">
        <v>113</v>
      </c>
      <c r="D8" s="87" t="s">
        <v>82</v>
      </c>
      <c r="E8" s="87" t="s">
        <v>85</v>
      </c>
      <c r="F8" s="87" t="s">
        <v>86</v>
      </c>
      <c r="G8" s="87" t="s">
        <v>87</v>
      </c>
      <c r="H8" s="87" t="s">
        <v>88</v>
      </c>
      <c r="I8" s="87" t="s">
        <v>89</v>
      </c>
      <c r="J8" s="110" t="s">
        <v>108</v>
      </c>
    </row>
    <row r="9" spans="1:13" s="9" customFormat="1" ht="25.5" customHeight="1" thickTop="1">
      <c r="A9" s="1361" t="s">
        <v>114</v>
      </c>
      <c r="B9" s="1364" t="s">
        <v>83</v>
      </c>
      <c r="C9" s="88">
        <v>1</v>
      </c>
      <c r="D9" s="1357" t="s">
        <v>117</v>
      </c>
      <c r="E9" s="1357" t="s">
        <v>118</v>
      </c>
      <c r="F9" s="89"/>
      <c r="G9" s="1357" t="s">
        <v>117</v>
      </c>
      <c r="H9" s="1357" t="s">
        <v>117</v>
      </c>
      <c r="I9" s="1357" t="s">
        <v>117</v>
      </c>
      <c r="J9" s="1357" t="s">
        <v>117</v>
      </c>
      <c r="K9" s="59"/>
      <c r="L9" s="59"/>
      <c r="M9" s="59"/>
    </row>
    <row r="10" spans="1:10" s="9" customFormat="1" ht="25.5" customHeight="1">
      <c r="A10" s="1362"/>
      <c r="B10" s="1365"/>
      <c r="C10" s="90">
        <v>2</v>
      </c>
      <c r="D10" s="1358"/>
      <c r="E10" s="1358"/>
      <c r="F10" s="91"/>
      <c r="G10" s="1358"/>
      <c r="H10" s="1358"/>
      <c r="I10" s="1358"/>
      <c r="J10" s="1358"/>
    </row>
    <row r="11" spans="1:10" s="9" customFormat="1" ht="25.5" customHeight="1">
      <c r="A11" s="1362"/>
      <c r="B11" s="1365"/>
      <c r="C11" s="90">
        <v>3</v>
      </c>
      <c r="D11" s="1358"/>
      <c r="E11" s="1358"/>
      <c r="F11" s="91"/>
      <c r="G11" s="1358"/>
      <c r="H11" s="1358"/>
      <c r="I11" s="1358"/>
      <c r="J11" s="1358"/>
    </row>
    <row r="12" spans="1:10" s="9" customFormat="1" ht="25.5" customHeight="1">
      <c r="A12" s="1362"/>
      <c r="B12" s="1365"/>
      <c r="C12" s="90">
        <v>4</v>
      </c>
      <c r="D12" s="1359"/>
      <c r="E12" s="1358"/>
      <c r="F12" s="92"/>
      <c r="G12" s="1359"/>
      <c r="H12" s="1359"/>
      <c r="I12" s="1359"/>
      <c r="J12" s="1359"/>
    </row>
    <row r="13" spans="1:10" s="9" customFormat="1" ht="25.5" customHeight="1" thickBot="1">
      <c r="A13" s="1362"/>
      <c r="B13" s="1366"/>
      <c r="C13" s="98">
        <v>5</v>
      </c>
      <c r="D13" s="104"/>
      <c r="E13" s="1371"/>
      <c r="F13" s="105"/>
      <c r="G13" s="104"/>
      <c r="H13" s="104"/>
      <c r="I13" s="105"/>
      <c r="J13" s="106"/>
    </row>
    <row r="14" spans="1:10" s="9" customFormat="1" ht="25.5" customHeight="1" thickTop="1">
      <c r="A14" s="1362"/>
      <c r="B14" s="1369" t="s">
        <v>84</v>
      </c>
      <c r="C14" s="99">
        <v>1</v>
      </c>
      <c r="D14" s="1357" t="s">
        <v>117</v>
      </c>
      <c r="E14" s="102"/>
      <c r="F14" s="97"/>
      <c r="G14" s="1357" t="s">
        <v>117</v>
      </c>
      <c r="H14" s="1357" t="s">
        <v>117</v>
      </c>
      <c r="I14" s="1357" t="s">
        <v>117</v>
      </c>
      <c r="J14" s="1357" t="s">
        <v>117</v>
      </c>
    </row>
    <row r="15" spans="1:10" s="9" customFormat="1" ht="25.5" customHeight="1">
      <c r="A15" s="1362"/>
      <c r="B15" s="1365"/>
      <c r="C15" s="90">
        <v>2</v>
      </c>
      <c r="D15" s="1358"/>
      <c r="E15" s="103"/>
      <c r="F15" s="92"/>
      <c r="G15" s="1358"/>
      <c r="H15" s="1358"/>
      <c r="I15" s="1358"/>
      <c r="J15" s="1358"/>
    </row>
    <row r="16" spans="1:10" s="9" customFormat="1" ht="25.5" customHeight="1">
      <c r="A16" s="1362"/>
      <c r="B16" s="1365"/>
      <c r="C16" s="90">
        <v>3</v>
      </c>
      <c r="D16" s="1358"/>
      <c r="E16" s="103"/>
      <c r="F16" s="92"/>
      <c r="G16" s="1358"/>
      <c r="H16" s="1358"/>
      <c r="I16" s="1358"/>
      <c r="J16" s="1358"/>
    </row>
    <row r="17" spans="1:10" s="9" customFormat="1" ht="25.5" customHeight="1">
      <c r="A17" s="1362"/>
      <c r="B17" s="1365"/>
      <c r="C17" s="90">
        <v>4</v>
      </c>
      <c r="D17" s="1359"/>
      <c r="E17" s="103"/>
      <c r="F17" s="92"/>
      <c r="G17" s="1359"/>
      <c r="H17" s="1359"/>
      <c r="I17" s="1359"/>
      <c r="J17" s="1359"/>
    </row>
    <row r="18" spans="1:10" s="9" customFormat="1" ht="25.5" customHeight="1" thickBot="1">
      <c r="A18" s="1363"/>
      <c r="B18" s="1370"/>
      <c r="C18" s="86">
        <v>5</v>
      </c>
      <c r="D18" s="100"/>
      <c r="E18" s="101"/>
      <c r="F18" s="93"/>
      <c r="G18" s="93"/>
      <c r="H18" s="94"/>
      <c r="I18" s="95"/>
      <c r="J18" s="96"/>
    </row>
    <row r="19" spans="1:8" s="9" customFormat="1" ht="10.5" customHeight="1" thickTop="1">
      <c r="A19" s="63"/>
      <c r="B19" s="64"/>
      <c r="C19" s="65"/>
      <c r="D19" s="65"/>
      <c r="E19" s="65"/>
      <c r="F19" s="65"/>
      <c r="G19" s="65"/>
      <c r="H19" s="65"/>
    </row>
    <row r="20" spans="2:10" s="9" customFormat="1" ht="20.25" customHeight="1">
      <c r="B20" s="111" t="s">
        <v>107</v>
      </c>
      <c r="C20" s="66"/>
      <c r="F20" s="67" t="s">
        <v>90</v>
      </c>
      <c r="G20" s="107"/>
      <c r="H20" s="1367" t="s">
        <v>106</v>
      </c>
      <c r="I20" s="1367"/>
      <c r="J20" s="1367"/>
    </row>
    <row r="21" spans="1:10" s="9" customFormat="1" ht="19.5">
      <c r="A21" s="63"/>
      <c r="B21" s="68"/>
      <c r="C21" s="65"/>
      <c r="D21" s="65"/>
      <c r="E21" s="65"/>
      <c r="G21" s="107"/>
      <c r="H21" s="1367" t="s">
        <v>1</v>
      </c>
      <c r="I21" s="1367"/>
      <c r="J21" s="1367"/>
    </row>
    <row r="22" spans="1:8" s="19" customFormat="1" ht="18.75">
      <c r="A22" s="22"/>
      <c r="B22" s="22"/>
      <c r="C22" s="56"/>
      <c r="D22" s="56"/>
      <c r="E22" s="56"/>
      <c r="F22" s="69"/>
      <c r="G22" s="56"/>
      <c r="H22" s="56"/>
    </row>
    <row r="23" spans="1:8" s="9" customFormat="1" ht="18.75">
      <c r="A23" s="70"/>
      <c r="B23" s="70"/>
      <c r="C23" s="71"/>
      <c r="D23" s="71"/>
      <c r="E23" s="71"/>
      <c r="F23" s="69"/>
      <c r="G23" s="71"/>
      <c r="H23" s="71"/>
    </row>
    <row r="24" spans="1:10" s="9" customFormat="1" ht="18.75">
      <c r="A24" s="70"/>
      <c r="B24" s="70"/>
      <c r="C24" s="71"/>
      <c r="D24" s="71"/>
      <c r="E24" s="71"/>
      <c r="G24" s="108"/>
      <c r="H24" s="1368" t="s">
        <v>71</v>
      </c>
      <c r="I24" s="1368"/>
      <c r="J24" s="1368"/>
    </row>
    <row r="25" spans="3:8" s="9" customFormat="1" ht="15">
      <c r="C25" s="55"/>
      <c r="D25" s="55"/>
      <c r="E25" s="55"/>
      <c r="F25" s="55"/>
      <c r="G25" s="55"/>
      <c r="H25" s="55"/>
    </row>
    <row r="26" spans="3:8" s="9" customFormat="1" ht="15">
      <c r="C26" s="55"/>
      <c r="D26" s="55"/>
      <c r="E26" s="55"/>
      <c r="F26" s="55"/>
      <c r="G26" s="55"/>
      <c r="H26" s="55"/>
    </row>
  </sheetData>
  <sheetProtection/>
  <mergeCells count="24">
    <mergeCell ref="A9:A18"/>
    <mergeCell ref="B9:B13"/>
    <mergeCell ref="G9:G12"/>
    <mergeCell ref="H20:J20"/>
    <mergeCell ref="H21:J21"/>
    <mergeCell ref="H24:J24"/>
    <mergeCell ref="B14:B18"/>
    <mergeCell ref="E9:E13"/>
    <mergeCell ref="J9:J12"/>
    <mergeCell ref="J14:J17"/>
    <mergeCell ref="H14:H17"/>
    <mergeCell ref="D14:D17"/>
    <mergeCell ref="G14:G17"/>
    <mergeCell ref="C7:I7"/>
    <mergeCell ref="D9:D12"/>
    <mergeCell ref="H9:H12"/>
    <mergeCell ref="I9:I12"/>
    <mergeCell ref="I14:I17"/>
    <mergeCell ref="E1:J1"/>
    <mergeCell ref="E2:J2"/>
    <mergeCell ref="A4:J4"/>
    <mergeCell ref="A7:B7"/>
    <mergeCell ref="A1:D1"/>
    <mergeCell ref="A2:D2"/>
  </mergeCells>
  <printOptions/>
  <pageMargins left="0.7" right="0.7" top="0.5" bottom="0.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B11"/>
  <sheetViews>
    <sheetView zoomScalePageLayoutView="0" workbookViewId="0" topLeftCell="A1">
      <selection activeCell="A10" sqref="A10:B10"/>
    </sheetView>
  </sheetViews>
  <sheetFormatPr defaultColWidth="9.140625" defaultRowHeight="15"/>
  <cols>
    <col min="1" max="1" width="14.28125" style="0" bestFit="1" customWidth="1"/>
    <col min="7" max="7" width="18.28125" style="0" customWidth="1"/>
  </cols>
  <sheetData>
    <row r="1" spans="1:2" ht="15.75" thickBot="1">
      <c r="A1" t="s">
        <v>248</v>
      </c>
      <c r="B1" t="s">
        <v>459</v>
      </c>
    </row>
    <row r="2" spans="1:2" ht="15" customHeight="1" thickBot="1">
      <c r="A2" s="41" t="s">
        <v>149</v>
      </c>
      <c r="B2">
        <v>30</v>
      </c>
    </row>
    <row r="3" spans="1:2" ht="15.75" thickBot="1">
      <c r="A3" s="41" t="s">
        <v>253</v>
      </c>
      <c r="B3">
        <v>15</v>
      </c>
    </row>
    <row r="4" spans="1:2" ht="15.75" thickBot="1">
      <c r="A4" s="41" t="s">
        <v>244</v>
      </c>
      <c r="B4">
        <v>35</v>
      </c>
    </row>
    <row r="5" spans="1:2" ht="15">
      <c r="A5" s="41" t="s">
        <v>241</v>
      </c>
      <c r="B5">
        <v>11</v>
      </c>
    </row>
    <row r="6" spans="1:2" ht="15">
      <c r="A6" s="16" t="s">
        <v>245</v>
      </c>
      <c r="B6">
        <v>16</v>
      </c>
    </row>
    <row r="7" spans="1:2" ht="15">
      <c r="A7" s="16" t="s">
        <v>243</v>
      </c>
      <c r="B7">
        <v>24</v>
      </c>
    </row>
    <row r="8" spans="1:2" ht="15.75" thickBot="1">
      <c r="A8" s="16" t="s">
        <v>275</v>
      </c>
      <c r="B8">
        <v>30</v>
      </c>
    </row>
    <row r="9" spans="1:2" ht="15">
      <c r="A9" s="41" t="s">
        <v>361</v>
      </c>
      <c r="B9">
        <v>15</v>
      </c>
    </row>
    <row r="10" spans="1:2" ht="15">
      <c r="A10" s="400" t="s">
        <v>460</v>
      </c>
      <c r="B10">
        <v>30</v>
      </c>
    </row>
    <row r="11" ht="15">
      <c r="A11" s="40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F132"/>
  <sheetViews>
    <sheetView zoomScalePageLayoutView="0" workbookViewId="0" topLeftCell="A1">
      <pane ySplit="8" topLeftCell="A66" activePane="bottomLeft" state="frozen"/>
      <selection pane="topLeft" activeCell="A1" sqref="A1"/>
      <selection pane="bottomLeft" activeCell="AW67" sqref="AW67:AX74"/>
    </sheetView>
  </sheetViews>
  <sheetFormatPr defaultColWidth="9.140625" defaultRowHeight="15"/>
  <cols>
    <col min="1" max="1" width="2.8515625" style="292" customWidth="1"/>
    <col min="2" max="2" width="9.8515625" style="292" customWidth="1"/>
    <col min="3" max="3" width="22.8515625" style="292" customWidth="1"/>
    <col min="4" max="4" width="15.140625" style="294" customWidth="1"/>
    <col min="5" max="16" width="2.421875" style="292" hidden="1" customWidth="1"/>
    <col min="17" max="45" width="2.28125" style="292" hidden="1" customWidth="1"/>
    <col min="46" max="46" width="0.2890625" style="292" hidden="1" customWidth="1"/>
    <col min="47" max="47" width="3.8515625" style="292" hidden="1" customWidth="1"/>
    <col min="48" max="48" width="3.7109375" style="292" customWidth="1"/>
    <col min="49" max="49" width="3.140625" style="292" customWidth="1"/>
    <col min="50" max="50" width="3.140625" style="295" customWidth="1"/>
    <col min="51" max="53" width="3.140625" style="292" customWidth="1"/>
    <col min="54" max="54" width="3.28125" style="292" customWidth="1"/>
    <col min="55" max="56" width="3.140625" style="292" customWidth="1"/>
    <col min="57" max="57" width="3.421875" style="292" customWidth="1"/>
    <col min="58" max="59" width="3.00390625" style="292" customWidth="1"/>
    <col min="60" max="61" width="3.8515625" style="292" customWidth="1"/>
    <col min="62" max="63" width="3.00390625" style="292" customWidth="1"/>
    <col min="64" max="65" width="3.28125" style="292" customWidth="1"/>
    <col min="66" max="66" width="4.57421875" style="292" customWidth="1"/>
    <col min="67" max="69" width="1.7109375" style="292" customWidth="1"/>
    <col min="70" max="70" width="3.57421875" style="292" customWidth="1"/>
    <col min="71" max="71" width="3.140625" style="292" customWidth="1"/>
    <col min="72" max="72" width="6.8515625" style="296" customWidth="1"/>
    <col min="73" max="73" width="3.57421875" style="292" customWidth="1"/>
    <col min="74" max="74" width="7.57421875" style="292" customWidth="1"/>
    <col min="75" max="75" width="3.57421875" style="295" customWidth="1"/>
    <col min="76" max="76" width="2.28125" style="292" customWidth="1"/>
    <col min="77" max="77" width="4.57421875" style="292" customWidth="1"/>
    <col min="78" max="78" width="3.421875" style="292" customWidth="1"/>
    <col min="79" max="79" width="2.7109375" style="292" customWidth="1"/>
    <col min="80" max="80" width="10.140625" style="292" customWidth="1"/>
    <col min="81" max="81" width="5.7109375" style="292" customWidth="1"/>
    <col min="82" max="83" width="3.00390625" style="292" customWidth="1"/>
    <col min="84" max="84" width="6.8515625" style="292" customWidth="1"/>
    <col min="85" max="16384" width="9.140625" style="292" customWidth="1"/>
  </cols>
  <sheetData>
    <row r="1" spans="1:77" ht="18.75" customHeight="1">
      <c r="A1" s="860" t="s">
        <v>0</v>
      </c>
      <c r="B1" s="860"/>
      <c r="C1" s="860"/>
      <c r="D1" s="86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3"/>
      <c r="AY1" s="2"/>
      <c r="AZ1" s="2"/>
      <c r="BA1" s="2"/>
      <c r="BB1" s="2"/>
      <c r="BC1" s="2"/>
      <c r="BD1" s="2"/>
      <c r="BE1" s="2"/>
      <c r="BF1" s="2"/>
      <c r="BG1" s="2"/>
      <c r="BH1" s="2"/>
      <c r="BI1" s="2"/>
      <c r="BJ1" s="2"/>
      <c r="BK1" s="2"/>
      <c r="BL1" s="2"/>
      <c r="BM1" s="2"/>
      <c r="BN1" s="2"/>
      <c r="BO1" s="2"/>
      <c r="BP1" s="2"/>
      <c r="BQ1" s="2"/>
      <c r="BR1" s="2"/>
      <c r="BS1" s="2"/>
      <c r="BT1" s="4"/>
      <c r="BU1" s="2"/>
      <c r="BV1" s="2"/>
      <c r="BW1" s="3"/>
      <c r="BX1" s="2"/>
      <c r="BY1" s="2"/>
    </row>
    <row r="2" spans="1:84" ht="15.75">
      <c r="A2" s="861" t="s">
        <v>76</v>
      </c>
      <c r="B2" s="861"/>
      <c r="C2" s="861"/>
      <c r="D2" s="861"/>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862" t="s">
        <v>92</v>
      </c>
      <c r="AW2" s="862"/>
      <c r="AX2" s="862"/>
      <c r="AY2" s="862"/>
      <c r="AZ2" s="862"/>
      <c r="BA2" s="862"/>
      <c r="BB2" s="862"/>
      <c r="BC2" s="862"/>
      <c r="BD2" s="862"/>
      <c r="BE2" s="862"/>
      <c r="BF2" s="862"/>
      <c r="BG2" s="862"/>
      <c r="BH2" s="862"/>
      <c r="BI2" s="862"/>
      <c r="BJ2" s="862"/>
      <c r="BK2" s="862"/>
      <c r="BL2" s="862"/>
      <c r="BM2" s="862"/>
      <c r="BN2" s="862"/>
      <c r="BO2" s="862"/>
      <c r="BP2" s="862"/>
      <c r="BQ2" s="862"/>
      <c r="BR2" s="862"/>
      <c r="BS2" s="862"/>
      <c r="BT2" s="862"/>
      <c r="BU2" s="862"/>
      <c r="BV2" s="862"/>
      <c r="BW2" s="862"/>
      <c r="CF2" s="292">
        <f>32*14/2</f>
        <v>224</v>
      </c>
    </row>
    <row r="3" spans="2:75" ht="18" customHeight="1">
      <c r="B3" s="120"/>
      <c r="C3" s="120"/>
      <c r="D3" s="161"/>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862" t="s">
        <v>305</v>
      </c>
      <c r="AW3" s="862"/>
      <c r="AX3" s="862"/>
      <c r="AY3" s="862"/>
      <c r="AZ3" s="862"/>
      <c r="BA3" s="862"/>
      <c r="BB3" s="862"/>
      <c r="BC3" s="862"/>
      <c r="BD3" s="862"/>
      <c r="BE3" s="862"/>
      <c r="BF3" s="862"/>
      <c r="BG3" s="862"/>
      <c r="BH3" s="862"/>
      <c r="BI3" s="862"/>
      <c r="BJ3" s="862"/>
      <c r="BK3" s="862"/>
      <c r="BL3" s="862"/>
      <c r="BM3" s="862"/>
      <c r="BN3" s="862"/>
      <c r="BO3" s="862"/>
      <c r="BP3" s="862"/>
      <c r="BQ3" s="862"/>
      <c r="BR3" s="862"/>
      <c r="BS3" s="862"/>
      <c r="BT3" s="862"/>
      <c r="BU3" s="862"/>
      <c r="BV3" s="862"/>
      <c r="BW3" s="862"/>
    </row>
    <row r="4" ht="8.25" customHeight="1" thickBot="1"/>
    <row r="5" spans="1:84" s="297" customFormat="1" ht="27" customHeight="1" thickTop="1">
      <c r="A5" s="863" t="s">
        <v>120</v>
      </c>
      <c r="B5" s="865" t="s">
        <v>2</v>
      </c>
      <c r="C5" s="867" t="s">
        <v>3</v>
      </c>
      <c r="D5" s="867"/>
      <c r="E5" s="867"/>
      <c r="F5" s="867"/>
      <c r="G5" s="867"/>
      <c r="H5" s="867"/>
      <c r="I5" s="867"/>
      <c r="J5" s="867"/>
      <c r="K5" s="867"/>
      <c r="L5" s="867"/>
      <c r="M5" s="867"/>
      <c r="N5" s="867"/>
      <c r="O5" s="867"/>
      <c r="P5" s="867"/>
      <c r="Q5" s="867"/>
      <c r="R5" s="867"/>
      <c r="S5" s="867"/>
      <c r="T5" s="867"/>
      <c r="U5" s="867"/>
      <c r="V5" s="867"/>
      <c r="W5" s="867"/>
      <c r="X5" s="867"/>
      <c r="Y5" s="867"/>
      <c r="Z5" s="867"/>
      <c r="AA5" s="867"/>
      <c r="AB5" s="867"/>
      <c r="AC5" s="867"/>
      <c r="AD5" s="867"/>
      <c r="AE5" s="867"/>
      <c r="AF5" s="867"/>
      <c r="AG5" s="867"/>
      <c r="AH5" s="867"/>
      <c r="AI5" s="867"/>
      <c r="AJ5" s="867"/>
      <c r="AK5" s="867"/>
      <c r="AL5" s="867"/>
      <c r="AM5" s="867"/>
      <c r="AN5" s="867"/>
      <c r="AO5" s="867"/>
      <c r="AP5" s="867"/>
      <c r="AQ5" s="867"/>
      <c r="AR5" s="867"/>
      <c r="AS5" s="867"/>
      <c r="AT5" s="867"/>
      <c r="AU5" s="867"/>
      <c r="AV5" s="867"/>
      <c r="AW5" s="867"/>
      <c r="AX5" s="867"/>
      <c r="AY5" s="867"/>
      <c r="AZ5" s="867"/>
      <c r="BA5" s="867"/>
      <c r="BB5" s="867"/>
      <c r="BC5" s="867"/>
      <c r="BD5" s="867"/>
      <c r="BE5" s="867"/>
      <c r="BF5" s="867" t="s">
        <v>4</v>
      </c>
      <c r="BG5" s="867"/>
      <c r="BH5" s="867"/>
      <c r="BI5" s="867"/>
      <c r="BJ5" s="867"/>
      <c r="BK5" s="867"/>
      <c r="BL5" s="867"/>
      <c r="BM5" s="867"/>
      <c r="BN5" s="867"/>
      <c r="BO5" s="865" t="s">
        <v>5</v>
      </c>
      <c r="BP5" s="865"/>
      <c r="BQ5" s="865"/>
      <c r="BR5" s="865"/>
      <c r="BS5" s="865"/>
      <c r="BT5" s="868" t="s">
        <v>6</v>
      </c>
      <c r="BU5" s="865" t="s">
        <v>124</v>
      </c>
      <c r="BV5" s="865"/>
      <c r="BW5" s="870" t="s">
        <v>7</v>
      </c>
      <c r="BY5" s="872" t="s">
        <v>125</v>
      </c>
      <c r="BZ5" s="872"/>
      <c r="CA5" s="872"/>
      <c r="CB5" s="872"/>
      <c r="CC5" s="872" t="s">
        <v>125</v>
      </c>
      <c r="CD5" s="872"/>
      <c r="CE5" s="872"/>
      <c r="CF5" s="872"/>
    </row>
    <row r="6" spans="1:81" s="297" customFormat="1" ht="34.5" customHeight="1">
      <c r="A6" s="864"/>
      <c r="B6" s="866"/>
      <c r="C6" s="869" t="s">
        <v>8</v>
      </c>
      <c r="D6" s="873" t="s">
        <v>9</v>
      </c>
      <c r="E6" s="874" t="s">
        <v>130</v>
      </c>
      <c r="F6" s="875"/>
      <c r="G6" s="875"/>
      <c r="H6" s="875"/>
      <c r="I6" s="875"/>
      <c r="J6" s="875"/>
      <c r="K6" s="875"/>
      <c r="L6" s="875"/>
      <c r="M6" s="875"/>
      <c r="N6" s="875"/>
      <c r="O6" s="875"/>
      <c r="P6" s="875"/>
      <c r="Q6" s="875"/>
      <c r="R6" s="875"/>
      <c r="S6" s="875"/>
      <c r="T6" s="875"/>
      <c r="U6" s="875"/>
      <c r="V6" s="875"/>
      <c r="W6" s="875"/>
      <c r="X6" s="875"/>
      <c r="Y6" s="876"/>
      <c r="Z6" s="877" t="s">
        <v>145</v>
      </c>
      <c r="AA6" s="875"/>
      <c r="AB6" s="875"/>
      <c r="AC6" s="875"/>
      <c r="AD6" s="875"/>
      <c r="AE6" s="875"/>
      <c r="AF6" s="875"/>
      <c r="AG6" s="875"/>
      <c r="AH6" s="875"/>
      <c r="AI6" s="875"/>
      <c r="AJ6" s="875"/>
      <c r="AK6" s="875"/>
      <c r="AL6" s="875"/>
      <c r="AM6" s="875"/>
      <c r="AN6" s="875"/>
      <c r="AO6" s="875"/>
      <c r="AP6" s="875"/>
      <c r="AQ6" s="875"/>
      <c r="AR6" s="875"/>
      <c r="AS6" s="875"/>
      <c r="AT6" s="875"/>
      <c r="AU6" s="878"/>
      <c r="AV6" s="869" t="s">
        <v>10</v>
      </c>
      <c r="AW6" s="879" t="s">
        <v>11</v>
      </c>
      <c r="AX6" s="880"/>
      <c r="AY6" s="881"/>
      <c r="AZ6" s="883" t="s">
        <v>12</v>
      </c>
      <c r="BA6" s="883"/>
      <c r="BB6" s="883"/>
      <c r="BC6" s="869" t="s">
        <v>95</v>
      </c>
      <c r="BD6" s="869" t="s">
        <v>96</v>
      </c>
      <c r="BE6" s="882" t="s">
        <v>13</v>
      </c>
      <c r="BF6" s="869" t="s">
        <v>14</v>
      </c>
      <c r="BG6" s="869" t="s">
        <v>15</v>
      </c>
      <c r="BH6" s="869" t="s">
        <v>16</v>
      </c>
      <c r="BI6" s="869" t="s">
        <v>123</v>
      </c>
      <c r="BJ6" s="869" t="s">
        <v>17</v>
      </c>
      <c r="BK6" s="869" t="s">
        <v>18</v>
      </c>
      <c r="BL6" s="869" t="s">
        <v>249</v>
      </c>
      <c r="BM6" s="869" t="s">
        <v>19</v>
      </c>
      <c r="BN6" s="882" t="s">
        <v>13</v>
      </c>
      <c r="BO6" s="869" t="s">
        <v>20</v>
      </c>
      <c r="BP6" s="869" t="s">
        <v>21</v>
      </c>
      <c r="BQ6" s="869" t="s">
        <v>22</v>
      </c>
      <c r="BR6" s="869" t="s">
        <v>23</v>
      </c>
      <c r="BS6" s="869" t="s">
        <v>13</v>
      </c>
      <c r="BT6" s="869"/>
      <c r="BU6" s="869" t="s">
        <v>250</v>
      </c>
      <c r="BV6" s="869" t="s">
        <v>24</v>
      </c>
      <c r="BW6" s="871"/>
      <c r="BY6" s="298" t="s">
        <v>133</v>
      </c>
      <c r="CC6" s="298" t="s">
        <v>133</v>
      </c>
    </row>
    <row r="7" spans="1:84" s="297" customFormat="1" ht="52.5" customHeight="1" thickBot="1">
      <c r="A7" s="864"/>
      <c r="B7" s="866"/>
      <c r="C7" s="869"/>
      <c r="D7" s="873"/>
      <c r="E7" s="887" t="s">
        <v>307</v>
      </c>
      <c r="F7" s="887"/>
      <c r="G7" s="887"/>
      <c r="H7" s="887"/>
      <c r="I7" s="887" t="s">
        <v>150</v>
      </c>
      <c r="J7" s="887"/>
      <c r="K7" s="887"/>
      <c r="L7" s="887"/>
      <c r="M7" s="887" t="s">
        <v>151</v>
      </c>
      <c r="N7" s="887"/>
      <c r="O7" s="887"/>
      <c r="P7" s="887"/>
      <c r="Q7" s="887"/>
      <c r="R7" s="887" t="s">
        <v>152</v>
      </c>
      <c r="S7" s="887"/>
      <c r="T7" s="887"/>
      <c r="U7" s="887"/>
      <c r="V7" s="884" t="s">
        <v>306</v>
      </c>
      <c r="W7" s="885"/>
      <c r="X7" s="885"/>
      <c r="Y7" s="886"/>
      <c r="Z7" s="887" t="s">
        <v>181</v>
      </c>
      <c r="AA7" s="887"/>
      <c r="AB7" s="887"/>
      <c r="AC7" s="887" t="s">
        <v>177</v>
      </c>
      <c r="AD7" s="887"/>
      <c r="AE7" s="887"/>
      <c r="AF7" s="887"/>
      <c r="AG7" s="887" t="s">
        <v>178</v>
      </c>
      <c r="AH7" s="887"/>
      <c r="AI7" s="887"/>
      <c r="AJ7" s="887"/>
      <c r="AK7" s="887"/>
      <c r="AL7" s="887" t="s">
        <v>179</v>
      </c>
      <c r="AM7" s="887"/>
      <c r="AN7" s="887"/>
      <c r="AO7" s="887"/>
      <c r="AP7" s="887" t="s">
        <v>180</v>
      </c>
      <c r="AQ7" s="887"/>
      <c r="AR7" s="887"/>
      <c r="AS7" s="887"/>
      <c r="AT7" s="890"/>
      <c r="AU7" s="179"/>
      <c r="AV7" s="869"/>
      <c r="AW7" s="15" t="s">
        <v>135</v>
      </c>
      <c r="AX7" s="16" t="s">
        <v>136</v>
      </c>
      <c r="AY7" s="15" t="s">
        <v>25</v>
      </c>
      <c r="AZ7" s="15" t="s">
        <v>135</v>
      </c>
      <c r="BA7" s="15" t="s">
        <v>136</v>
      </c>
      <c r="BB7" s="15" t="s">
        <v>25</v>
      </c>
      <c r="BC7" s="869"/>
      <c r="BD7" s="869"/>
      <c r="BE7" s="882"/>
      <c r="BF7" s="869"/>
      <c r="BG7" s="869"/>
      <c r="BH7" s="869"/>
      <c r="BI7" s="869"/>
      <c r="BJ7" s="869"/>
      <c r="BK7" s="869"/>
      <c r="BL7" s="869"/>
      <c r="BM7" s="869"/>
      <c r="BN7" s="882"/>
      <c r="BO7" s="869"/>
      <c r="BP7" s="869"/>
      <c r="BQ7" s="869"/>
      <c r="BR7" s="869"/>
      <c r="BS7" s="869"/>
      <c r="BT7" s="869"/>
      <c r="BU7" s="869"/>
      <c r="BV7" s="869"/>
      <c r="BW7" s="871"/>
      <c r="BY7" s="299" t="s">
        <v>131</v>
      </c>
      <c r="BZ7" s="299" t="s">
        <v>132</v>
      </c>
      <c r="CA7" s="299" t="s">
        <v>126</v>
      </c>
      <c r="CB7" s="300" t="s">
        <v>127</v>
      </c>
      <c r="CC7" s="299" t="s">
        <v>131</v>
      </c>
      <c r="CD7" s="299" t="s">
        <v>132</v>
      </c>
      <c r="CE7" s="299" t="s">
        <v>126</v>
      </c>
      <c r="CF7" s="301" t="s">
        <v>127</v>
      </c>
    </row>
    <row r="8" spans="1:80" s="42" customFormat="1" ht="17.25" customHeight="1" thickBot="1">
      <c r="A8" s="302" t="s">
        <v>26</v>
      </c>
      <c r="B8" s="303" t="s">
        <v>27</v>
      </c>
      <c r="C8" s="303" t="s">
        <v>28</v>
      </c>
      <c r="D8" s="304" t="s">
        <v>29</v>
      </c>
      <c r="E8" s="170" t="s">
        <v>282</v>
      </c>
      <c r="F8" s="170" t="s">
        <v>283</v>
      </c>
      <c r="G8" s="238" t="s">
        <v>284</v>
      </c>
      <c r="H8" s="175" t="s">
        <v>285</v>
      </c>
      <c r="I8" s="175" t="s">
        <v>286</v>
      </c>
      <c r="J8" s="169" t="s">
        <v>287</v>
      </c>
      <c r="K8" s="169" t="s">
        <v>288</v>
      </c>
      <c r="L8" s="169" t="s">
        <v>289</v>
      </c>
      <c r="M8" s="169" t="s">
        <v>290</v>
      </c>
      <c r="N8" s="169" t="s">
        <v>291</v>
      </c>
      <c r="O8" s="169" t="s">
        <v>292</v>
      </c>
      <c r="P8" s="169" t="s">
        <v>293</v>
      </c>
      <c r="Q8" s="169" t="s">
        <v>294</v>
      </c>
      <c r="R8" s="169" t="s">
        <v>295</v>
      </c>
      <c r="S8" s="169" t="s">
        <v>296</v>
      </c>
      <c r="T8" s="169" t="s">
        <v>297</v>
      </c>
      <c r="U8" s="169" t="s">
        <v>298</v>
      </c>
      <c r="V8" s="169" t="s">
        <v>299</v>
      </c>
      <c r="W8" s="168" t="s">
        <v>300</v>
      </c>
      <c r="X8" s="169" t="s">
        <v>301</v>
      </c>
      <c r="Y8" s="181" t="s">
        <v>302</v>
      </c>
      <c r="Z8" s="351" t="s">
        <v>157</v>
      </c>
      <c r="AA8" s="351" t="s">
        <v>158</v>
      </c>
      <c r="AB8" s="352" t="s">
        <v>159</v>
      </c>
      <c r="AC8" s="353" t="s">
        <v>160</v>
      </c>
      <c r="AD8" s="353" t="s">
        <v>161</v>
      </c>
      <c r="AE8" s="353" t="s">
        <v>162</v>
      </c>
      <c r="AF8" s="353" t="s">
        <v>163</v>
      </c>
      <c r="AG8" s="353" t="s">
        <v>164</v>
      </c>
      <c r="AH8" s="353" t="s">
        <v>165</v>
      </c>
      <c r="AI8" s="353" t="s">
        <v>166</v>
      </c>
      <c r="AJ8" s="353" t="s">
        <v>167</v>
      </c>
      <c r="AK8" s="353" t="s">
        <v>168</v>
      </c>
      <c r="AL8" s="353" t="s">
        <v>169</v>
      </c>
      <c r="AM8" s="353" t="s">
        <v>170</v>
      </c>
      <c r="AN8" s="353" t="s">
        <v>171</v>
      </c>
      <c r="AO8" s="353" t="s">
        <v>172</v>
      </c>
      <c r="AP8" s="353" t="s">
        <v>173</v>
      </c>
      <c r="AQ8" s="353" t="s">
        <v>174</v>
      </c>
      <c r="AR8" s="354" t="s">
        <v>175</v>
      </c>
      <c r="AS8" s="353" t="s">
        <v>176</v>
      </c>
      <c r="AT8" s="355" t="s">
        <v>183</v>
      </c>
      <c r="AU8" s="356"/>
      <c r="AV8" s="303" t="s">
        <v>30</v>
      </c>
      <c r="AW8" s="303" t="s">
        <v>31</v>
      </c>
      <c r="AX8" s="303" t="s">
        <v>32</v>
      </c>
      <c r="AY8" s="303" t="s">
        <v>33</v>
      </c>
      <c r="AZ8" s="303" t="s">
        <v>34</v>
      </c>
      <c r="BA8" s="303" t="s">
        <v>35</v>
      </c>
      <c r="BB8" s="303" t="s">
        <v>36</v>
      </c>
      <c r="BC8" s="303" t="s">
        <v>37</v>
      </c>
      <c r="BD8" s="303" t="s">
        <v>38</v>
      </c>
      <c r="BE8" s="303" t="s">
        <v>39</v>
      </c>
      <c r="BF8" s="303" t="s">
        <v>40</v>
      </c>
      <c r="BG8" s="303" t="s">
        <v>41</v>
      </c>
      <c r="BH8" s="303" t="s">
        <v>42</v>
      </c>
      <c r="BI8" s="303"/>
      <c r="BJ8" s="303" t="s">
        <v>43</v>
      </c>
      <c r="BK8" s="303" t="s">
        <v>44</v>
      </c>
      <c r="BL8" s="303" t="s">
        <v>45</v>
      </c>
      <c r="BM8" s="303" t="s">
        <v>46</v>
      </c>
      <c r="BN8" s="303" t="s">
        <v>47</v>
      </c>
      <c r="BO8" s="303" t="s">
        <v>48</v>
      </c>
      <c r="BP8" s="303" t="s">
        <v>49</v>
      </c>
      <c r="BQ8" s="303" t="s">
        <v>50</v>
      </c>
      <c r="BR8" s="303" t="s">
        <v>51</v>
      </c>
      <c r="BS8" s="303" t="s">
        <v>52</v>
      </c>
      <c r="BT8" s="303" t="s">
        <v>53</v>
      </c>
      <c r="BU8" s="303" t="s">
        <v>54</v>
      </c>
      <c r="BV8" s="303" t="s">
        <v>55</v>
      </c>
      <c r="BW8" s="305" t="s">
        <v>56</v>
      </c>
      <c r="CB8" s="176"/>
    </row>
    <row r="9" spans="1:80" s="306" customFormat="1" ht="12.75">
      <c r="A9" s="1055">
        <v>1</v>
      </c>
      <c r="B9" s="1012" t="s">
        <v>93</v>
      </c>
      <c r="C9" s="277" t="s">
        <v>256</v>
      </c>
      <c r="D9" s="41" t="s">
        <v>253</v>
      </c>
      <c r="E9" s="256">
        <v>8</v>
      </c>
      <c r="F9" s="256">
        <v>8</v>
      </c>
      <c r="G9" s="256">
        <v>8</v>
      </c>
      <c r="H9" s="256">
        <v>8</v>
      </c>
      <c r="I9" s="256">
        <v>8</v>
      </c>
      <c r="J9" s="256">
        <v>8</v>
      </c>
      <c r="K9" s="256">
        <v>8</v>
      </c>
      <c r="L9" s="256">
        <v>4</v>
      </c>
      <c r="M9" s="256"/>
      <c r="N9" s="256"/>
      <c r="O9" s="256"/>
      <c r="P9" s="256"/>
      <c r="Q9" s="256"/>
      <c r="R9" s="256"/>
      <c r="S9" s="256"/>
      <c r="T9" s="256"/>
      <c r="U9" s="256"/>
      <c r="V9" s="256"/>
      <c r="W9" s="256"/>
      <c r="X9" s="360"/>
      <c r="Y9" s="360"/>
      <c r="Z9" s="180"/>
      <c r="AA9" s="180"/>
      <c r="AB9" s="180"/>
      <c r="AC9" s="180"/>
      <c r="AD9" s="180"/>
      <c r="AE9" s="180"/>
      <c r="AF9" s="180"/>
      <c r="AG9" s="180"/>
      <c r="AH9" s="180"/>
      <c r="AI9" s="180"/>
      <c r="AJ9" s="180"/>
      <c r="AK9" s="180"/>
      <c r="AL9" s="180"/>
      <c r="AM9" s="180"/>
      <c r="AN9" s="180"/>
      <c r="AO9" s="180"/>
      <c r="AP9" s="180"/>
      <c r="AQ9" s="180"/>
      <c r="AR9" s="180"/>
      <c r="AS9" s="180"/>
      <c r="AT9" s="180"/>
      <c r="AU9" s="1017">
        <f>SUM(E9:R13)+SUM(AB14:AK17)</f>
        <v>546</v>
      </c>
      <c r="AV9" s="41">
        <f>VLOOKUP(D9,'DANH SACH H'!$A$2:$B$7,2,0)</f>
        <v>15</v>
      </c>
      <c r="AW9" s="117">
        <v>12</v>
      </c>
      <c r="AX9" s="117">
        <v>48</v>
      </c>
      <c r="AY9" s="41"/>
      <c r="AZ9" s="41"/>
      <c r="BA9" s="41"/>
      <c r="BB9" s="41"/>
      <c r="BC9" s="41">
        <f>IF(AV9&lt;25,0.8,IF(AND(AV9&gt;=25,AV9&lt;=35),1,IF(AND(AV9&gt;=36,AV9&lt;=50),1.2,1.3)))</f>
        <v>0.8</v>
      </c>
      <c r="BD9" s="41">
        <f>IF(AV9&lt;15,0.8,IF(AND(AV9&gt;=15,AV9&lt;=18),1,IF(AND(AV9&gt;=19,AV9&lt;=25),1.2,1.3)))</f>
        <v>1</v>
      </c>
      <c r="BE9" s="41">
        <f>(AW9*BC9+AX9*BD9+AZ9*BC9+BA9*BD9)+SUM(AW9:AX9)*0.1</f>
        <v>63.6</v>
      </c>
      <c r="BF9" s="117"/>
      <c r="BG9" s="117"/>
      <c r="BH9" s="1023"/>
      <c r="BI9" s="307">
        <f aca="true" t="shared" si="0" ref="BI9:BI14">1*1+1*0.5+4*0.3+0.1*AV9+0.2*AV9</f>
        <v>7.2</v>
      </c>
      <c r="BJ9" s="41"/>
      <c r="BK9" s="41"/>
      <c r="BL9" s="1015"/>
      <c r="BM9" s="1015"/>
      <c r="BN9" s="1015" t="e">
        <f>SUM(BF9:BM20)</f>
        <v>#N/A</v>
      </c>
      <c r="BO9" s="41"/>
      <c r="BP9" s="41"/>
      <c r="BQ9" s="41"/>
      <c r="BR9" s="41"/>
      <c r="BS9" s="41"/>
      <c r="BT9" s="1075" t="e">
        <f>SUM(BE9:BE20)+BN9</f>
        <v>#N/A</v>
      </c>
      <c r="BU9" s="1020">
        <f>14*40</f>
        <v>560</v>
      </c>
      <c r="BV9" s="1023" t="e">
        <f>BT9-BU9</f>
        <v>#N/A</v>
      </c>
      <c r="BW9" s="1026"/>
      <c r="BY9" s="308"/>
      <c r="BZ9" s="310">
        <f>0.3*4+0.2*AV9+0.1*AV9</f>
        <v>5.7</v>
      </c>
      <c r="CA9" s="310"/>
      <c r="CB9" s="310" t="s">
        <v>94</v>
      </c>
    </row>
    <row r="10" spans="1:80" s="306" customFormat="1" ht="11.25">
      <c r="A10" s="1056"/>
      <c r="B10" s="1013"/>
      <c r="C10" s="15" t="s">
        <v>128</v>
      </c>
      <c r="D10" s="16" t="s">
        <v>244</v>
      </c>
      <c r="E10" s="184"/>
      <c r="F10" s="184"/>
      <c r="G10" s="184"/>
      <c r="H10" s="184"/>
      <c r="I10" s="186"/>
      <c r="J10" s="186"/>
      <c r="K10" s="186"/>
      <c r="L10" s="186"/>
      <c r="M10" s="186"/>
      <c r="N10" s="184"/>
      <c r="O10" s="184"/>
      <c r="P10" s="184"/>
      <c r="Q10" s="184"/>
      <c r="R10" s="184"/>
      <c r="S10" s="184"/>
      <c r="T10" s="184"/>
      <c r="U10" s="184"/>
      <c r="V10" s="184"/>
      <c r="W10" s="184"/>
      <c r="X10" s="30"/>
      <c r="Y10" s="30"/>
      <c r="Z10" s="30"/>
      <c r="AA10" s="30"/>
      <c r="AB10" s="30"/>
      <c r="AC10" s="30"/>
      <c r="AD10" s="30"/>
      <c r="AE10" s="30"/>
      <c r="AF10" s="30"/>
      <c r="AG10" s="30"/>
      <c r="AH10" s="30"/>
      <c r="AI10" s="30"/>
      <c r="AJ10" s="30"/>
      <c r="AK10" s="30"/>
      <c r="AL10" s="30"/>
      <c r="AM10" s="30"/>
      <c r="AN10" s="30"/>
      <c r="AO10" s="30"/>
      <c r="AP10" s="30"/>
      <c r="AQ10" s="30"/>
      <c r="AR10" s="16"/>
      <c r="AS10" s="16"/>
      <c r="AT10" s="16"/>
      <c r="AU10" s="1018"/>
      <c r="AV10" s="16">
        <f>VLOOKUP(D10,'DANH SACH H'!$A$2:$B$7,2,0)</f>
        <v>35</v>
      </c>
      <c r="AW10" s="16"/>
      <c r="AX10" s="16"/>
      <c r="AY10" s="16"/>
      <c r="AZ10" s="16"/>
      <c r="BA10" s="16"/>
      <c r="BB10" s="16"/>
      <c r="BC10" s="16"/>
      <c r="BD10" s="16"/>
      <c r="BE10" s="16">
        <f>(AW10*BC10+AX10*BD10+AZ10*BC10+BA10*BD10)+SUM(AW10:AX10)*0.1</f>
        <v>0</v>
      </c>
      <c r="BF10" s="15"/>
      <c r="BG10" s="15">
        <f>504*15%</f>
        <v>75.6</v>
      </c>
      <c r="BH10" s="1024"/>
      <c r="BI10" s="311">
        <f t="shared" si="0"/>
        <v>13.2</v>
      </c>
      <c r="BJ10" s="16"/>
      <c r="BK10" s="16"/>
      <c r="BL10" s="883"/>
      <c r="BM10" s="883"/>
      <c r="BN10" s="883"/>
      <c r="BO10" s="16"/>
      <c r="BP10" s="16"/>
      <c r="BQ10" s="16"/>
      <c r="BR10" s="16"/>
      <c r="BS10" s="16"/>
      <c r="BT10" s="1076"/>
      <c r="BU10" s="1021"/>
      <c r="BV10" s="1024"/>
      <c r="BW10" s="1027"/>
      <c r="BX10" s="312"/>
      <c r="BY10" s="309"/>
      <c r="BZ10" s="313"/>
      <c r="CA10" s="310"/>
      <c r="CB10" s="310"/>
    </row>
    <row r="11" spans="1:80" s="306" customFormat="1" ht="25.5" customHeight="1">
      <c r="A11" s="1056"/>
      <c r="B11" s="1013"/>
      <c r="C11" s="387" t="s">
        <v>308</v>
      </c>
      <c r="D11" s="16" t="s">
        <v>245</v>
      </c>
      <c r="E11" s="184">
        <v>8</v>
      </c>
      <c r="F11" s="184">
        <v>8</v>
      </c>
      <c r="G11" s="184">
        <v>8</v>
      </c>
      <c r="H11" s="184">
        <v>8</v>
      </c>
      <c r="I11" s="184">
        <v>8</v>
      </c>
      <c r="J11" s="184">
        <v>8</v>
      </c>
      <c r="K11" s="184">
        <v>8</v>
      </c>
      <c r="L11" s="184">
        <v>8</v>
      </c>
      <c r="M11" s="184">
        <v>8</v>
      </c>
      <c r="N11" s="184">
        <v>8</v>
      </c>
      <c r="O11" s="184">
        <v>8</v>
      </c>
      <c r="P11" s="184">
        <v>8</v>
      </c>
      <c r="Q11" s="184">
        <v>8</v>
      </c>
      <c r="R11" s="184">
        <v>16</v>
      </c>
      <c r="S11" s="128"/>
      <c r="T11" s="128"/>
      <c r="U11" s="128"/>
      <c r="V11" s="184"/>
      <c r="W11" s="184"/>
      <c r="X11" s="30"/>
      <c r="Y11" s="30"/>
      <c r="Z11" s="30"/>
      <c r="AA11" s="30"/>
      <c r="AB11" s="30"/>
      <c r="AC11" s="30"/>
      <c r="AD11" s="30"/>
      <c r="AE11" s="30"/>
      <c r="AF11" s="30"/>
      <c r="AG11" s="30"/>
      <c r="AH11" s="30"/>
      <c r="AI11" s="30"/>
      <c r="AJ11" s="30"/>
      <c r="AK11" s="30"/>
      <c r="AL11" s="30"/>
      <c r="AM11" s="30"/>
      <c r="AN11" s="30"/>
      <c r="AO11" s="30"/>
      <c r="AP11" s="30"/>
      <c r="AQ11" s="30"/>
      <c r="AR11" s="16"/>
      <c r="AS11" s="16"/>
      <c r="AT11" s="16"/>
      <c r="AU11" s="1018"/>
      <c r="AV11" s="16">
        <f>VLOOKUP(D11,'DANH SACH H'!$A$2:$B$7,2,0)</f>
        <v>16</v>
      </c>
      <c r="AW11" s="16">
        <v>26</v>
      </c>
      <c r="AX11" s="16">
        <v>94</v>
      </c>
      <c r="AY11" s="15"/>
      <c r="AZ11" s="15"/>
      <c r="BA11" s="15"/>
      <c r="BB11" s="15"/>
      <c r="BC11" s="15">
        <f>IF(AV11&lt;25,0.8,IF(AND(AV11&gt;=25,AV11&lt;=35),1,IF(AND(AV11&gt;=36,AV11&lt;=50),1.2,1.3)))</f>
        <v>0.8</v>
      </c>
      <c r="BD11" s="15">
        <f>IF(AV11&lt;15,0.8,IF(AND(AV11&gt;=15,AV11&lt;=18),1,IF(AND(AV11&gt;=19,AV11&lt;=25),1.2,1.3)))</f>
        <v>1</v>
      </c>
      <c r="BE11" s="16">
        <f>(AW11*BC11+AX11*BD11+AZ11*BC11+BA11*BD11)+SUM(AW11:AX11)*0.1</f>
        <v>126.8</v>
      </c>
      <c r="BF11" s="15"/>
      <c r="BG11" s="15"/>
      <c r="BH11" s="1024"/>
      <c r="BI11" s="311">
        <f t="shared" si="0"/>
        <v>7.500000000000001</v>
      </c>
      <c r="BJ11" s="16"/>
      <c r="BK11" s="16"/>
      <c r="BL11" s="883"/>
      <c r="BM11" s="883"/>
      <c r="BN11" s="883"/>
      <c r="BO11" s="16"/>
      <c r="BP11" s="16"/>
      <c r="BQ11" s="16"/>
      <c r="BR11" s="16"/>
      <c r="BS11" s="16"/>
      <c r="BT11" s="1076"/>
      <c r="BU11" s="1021"/>
      <c r="BV11" s="1024"/>
      <c r="BW11" s="1027"/>
      <c r="BX11" s="312"/>
      <c r="BY11" s="308"/>
      <c r="BZ11" s="310">
        <f>0.3*4+0.2*AV11+0.1*AV11</f>
        <v>6</v>
      </c>
      <c r="CA11" s="310"/>
      <c r="CB11" s="310" t="s">
        <v>94</v>
      </c>
    </row>
    <row r="12" spans="1:80" s="306" customFormat="1" ht="11.25">
      <c r="A12" s="1056"/>
      <c r="B12" s="1013"/>
      <c r="C12" s="279" t="s">
        <v>259</v>
      </c>
      <c r="D12" s="16" t="s">
        <v>253</v>
      </c>
      <c r="E12" s="184">
        <v>4</v>
      </c>
      <c r="F12" s="184">
        <v>4</v>
      </c>
      <c r="G12" s="184">
        <v>4</v>
      </c>
      <c r="H12" s="184">
        <v>4</v>
      </c>
      <c r="I12" s="184">
        <v>4</v>
      </c>
      <c r="J12" s="184">
        <v>4</v>
      </c>
      <c r="K12" s="184">
        <v>4</v>
      </c>
      <c r="L12" s="184">
        <v>4</v>
      </c>
      <c r="M12" s="184">
        <v>4</v>
      </c>
      <c r="N12" s="184">
        <v>4</v>
      </c>
      <c r="O12" s="184">
        <v>4</v>
      </c>
      <c r="P12" s="184">
        <v>4</v>
      </c>
      <c r="Q12" s="184">
        <v>4</v>
      </c>
      <c r="R12" s="184">
        <v>4</v>
      </c>
      <c r="S12" s="184">
        <v>4</v>
      </c>
      <c r="T12" s="128"/>
      <c r="U12" s="128"/>
      <c r="V12" s="184"/>
      <c r="W12" s="184"/>
      <c r="X12" s="30"/>
      <c r="Y12" s="30"/>
      <c r="Z12" s="373"/>
      <c r="AA12" s="373"/>
      <c r="AB12" s="373"/>
      <c r="AC12" s="373"/>
      <c r="AD12" s="373"/>
      <c r="AE12" s="373"/>
      <c r="AF12" s="373"/>
      <c r="AG12" s="373"/>
      <c r="AH12" s="373"/>
      <c r="AI12" s="373"/>
      <c r="AJ12" s="373"/>
      <c r="AK12" s="373"/>
      <c r="AL12" s="373"/>
      <c r="AM12" s="373"/>
      <c r="AN12" s="373"/>
      <c r="AO12" s="373"/>
      <c r="AP12" s="373"/>
      <c r="AQ12" s="373"/>
      <c r="AR12" s="133"/>
      <c r="AS12" s="133"/>
      <c r="AT12" s="133"/>
      <c r="AU12" s="1018"/>
      <c r="AV12" s="16">
        <f>VLOOKUP(D12,'DANH SACH H'!$A$2:$B$7,2,0)</f>
        <v>15</v>
      </c>
      <c r="AW12" s="16">
        <v>48</v>
      </c>
      <c r="AX12" s="16">
        <v>12</v>
      </c>
      <c r="AY12" s="15"/>
      <c r="AZ12" s="15"/>
      <c r="BA12" s="15"/>
      <c r="BB12" s="15"/>
      <c r="BC12" s="15">
        <f>IF(AV12&lt;25,0.8,IF(AND(AV12&gt;=25,AV12&lt;=35),1,IF(AND(AV12&gt;=36,AV12&lt;=50),1.2,1.3)))</f>
        <v>0.8</v>
      </c>
      <c r="BD12" s="15">
        <f>IF(AV12&lt;15,0.8,IF(AND(AV12&gt;=15,AV12&lt;=18),1,IF(AND(AV12&gt;=19,AV12&lt;=25),1.2,1.3)))</f>
        <v>1</v>
      </c>
      <c r="BE12" s="16">
        <f>(AW12*BC12+AX12*BD12+AZ12*BC12+BA12*BD12)+SUM(AW12:AX12)*0.1</f>
        <v>56.400000000000006</v>
      </c>
      <c r="BF12" s="15"/>
      <c r="BG12" s="15"/>
      <c r="BH12" s="1024"/>
      <c r="BI12" s="311">
        <f t="shared" si="0"/>
        <v>7.2</v>
      </c>
      <c r="BJ12" s="16"/>
      <c r="BK12" s="16"/>
      <c r="BL12" s="883"/>
      <c r="BM12" s="883"/>
      <c r="BN12" s="883"/>
      <c r="BO12" s="16"/>
      <c r="BP12" s="16"/>
      <c r="BQ12" s="16"/>
      <c r="BR12" s="16"/>
      <c r="BS12" s="16"/>
      <c r="BT12" s="1076"/>
      <c r="BU12" s="1021"/>
      <c r="BV12" s="1024"/>
      <c r="BW12" s="1027"/>
      <c r="BX12" s="312"/>
      <c r="BY12" s="308"/>
      <c r="BZ12" s="310">
        <f aca="true" t="shared" si="1" ref="BZ12:BZ24">0.3*4+0.2*AV12+0.1*AV12</f>
        <v>5.7</v>
      </c>
      <c r="CA12" s="310"/>
      <c r="CB12" s="310" t="s">
        <v>94</v>
      </c>
    </row>
    <row r="13" spans="1:80" s="306" customFormat="1" ht="24.75" customHeight="1">
      <c r="A13" s="1056"/>
      <c r="B13" s="1013"/>
      <c r="C13" s="387" t="s">
        <v>308</v>
      </c>
      <c r="D13" s="16" t="s">
        <v>243</v>
      </c>
      <c r="E13" s="184">
        <v>8</v>
      </c>
      <c r="F13" s="184">
        <v>8</v>
      </c>
      <c r="G13" s="184">
        <v>8</v>
      </c>
      <c r="H13" s="184">
        <v>8</v>
      </c>
      <c r="I13" s="184">
        <v>8</v>
      </c>
      <c r="J13" s="184">
        <v>8</v>
      </c>
      <c r="K13" s="184">
        <v>8</v>
      </c>
      <c r="L13" s="184">
        <v>8</v>
      </c>
      <c r="M13" s="184">
        <v>8</v>
      </c>
      <c r="N13" s="184">
        <v>8</v>
      </c>
      <c r="O13" s="184">
        <v>8</v>
      </c>
      <c r="P13" s="184">
        <v>8</v>
      </c>
      <c r="Q13" s="184">
        <v>8</v>
      </c>
      <c r="R13" s="184">
        <v>16</v>
      </c>
      <c r="S13" s="128"/>
      <c r="T13" s="128"/>
      <c r="U13" s="128"/>
      <c r="V13" s="30"/>
      <c r="W13" s="317"/>
      <c r="X13" s="30"/>
      <c r="Y13" s="30"/>
      <c r="Z13" s="373"/>
      <c r="AA13" s="373"/>
      <c r="AB13" s="373"/>
      <c r="AC13" s="373"/>
      <c r="AD13" s="373"/>
      <c r="AE13" s="373"/>
      <c r="AF13" s="373"/>
      <c r="AG13" s="373"/>
      <c r="AH13" s="373"/>
      <c r="AI13" s="373"/>
      <c r="AJ13" s="373"/>
      <c r="AK13" s="373"/>
      <c r="AL13" s="373"/>
      <c r="AM13" s="373"/>
      <c r="AN13" s="373"/>
      <c r="AO13" s="373"/>
      <c r="AP13" s="373"/>
      <c r="AQ13" s="373"/>
      <c r="AR13" s="133"/>
      <c r="AS13" s="133"/>
      <c r="AT13" s="133"/>
      <c r="AU13" s="1018"/>
      <c r="AV13" s="16">
        <f>VLOOKUP(D13,'DANH SACH H'!$A$2:$B$7,2,0)</f>
        <v>24</v>
      </c>
      <c r="AW13" s="16">
        <v>26</v>
      </c>
      <c r="AX13" s="16">
        <v>94</v>
      </c>
      <c r="AY13" s="15"/>
      <c r="AZ13" s="15"/>
      <c r="BA13" s="15"/>
      <c r="BB13" s="15"/>
      <c r="BC13" s="15">
        <f>IF(AV13&lt;25,0.8,IF(AND(AV13&gt;=25,AV13&lt;=35),1,IF(AND(AV13&gt;=36,AV13&lt;=50),1.2,1.3)))</f>
        <v>0.8</v>
      </c>
      <c r="BD13" s="15">
        <f>IF(AV13&lt;15,0.8,IF(AND(AV13&gt;=15,AV13&lt;=18),1,IF(AND(AV13&gt;=19,AV13&lt;=25),1.2,1.3)))</f>
        <v>1.2</v>
      </c>
      <c r="BE13" s="16">
        <f>(AW13*BC13+AX13*BD13+AZ13*BC13+BA13*BD13)+SUM(AW13:AX13)*0.1</f>
        <v>145.6</v>
      </c>
      <c r="BF13" s="15"/>
      <c r="BG13" s="15"/>
      <c r="BH13" s="1024"/>
      <c r="BI13" s="311">
        <f t="shared" si="0"/>
        <v>9.900000000000002</v>
      </c>
      <c r="BJ13" s="16"/>
      <c r="BK13" s="16"/>
      <c r="BL13" s="883"/>
      <c r="BM13" s="883"/>
      <c r="BN13" s="883"/>
      <c r="BO13" s="16"/>
      <c r="BP13" s="16"/>
      <c r="BQ13" s="16"/>
      <c r="BR13" s="16"/>
      <c r="BS13" s="16"/>
      <c r="BT13" s="1076"/>
      <c r="BU13" s="1021"/>
      <c r="BV13" s="1024"/>
      <c r="BW13" s="1027"/>
      <c r="BX13" s="312"/>
      <c r="BY13" s="308"/>
      <c r="BZ13" s="310">
        <f t="shared" si="1"/>
        <v>8.400000000000002</v>
      </c>
      <c r="CA13" s="310"/>
      <c r="CB13" s="310" t="s">
        <v>94</v>
      </c>
    </row>
    <row r="14" spans="1:80" s="306" customFormat="1" ht="24.75" customHeight="1" thickBot="1">
      <c r="A14" s="1056"/>
      <c r="B14" s="1013"/>
      <c r="C14" s="261" t="s">
        <v>348</v>
      </c>
      <c r="D14" s="16" t="s">
        <v>241</v>
      </c>
      <c r="E14" s="258"/>
      <c r="F14" s="258"/>
      <c r="G14" s="258"/>
      <c r="H14" s="258"/>
      <c r="I14" s="258"/>
      <c r="J14" s="258"/>
      <c r="K14" s="258"/>
      <c r="L14" s="258"/>
      <c r="M14" s="258"/>
      <c r="N14" s="258"/>
      <c r="O14" s="258"/>
      <c r="P14" s="258"/>
      <c r="Q14" s="258"/>
      <c r="R14" s="258"/>
      <c r="S14" s="433"/>
      <c r="T14" s="433"/>
      <c r="U14" s="433"/>
      <c r="V14" s="373"/>
      <c r="W14" s="325"/>
      <c r="X14" s="373"/>
      <c r="Y14" s="373"/>
      <c r="Z14" s="372"/>
      <c r="AA14" s="184"/>
      <c r="AB14" s="184">
        <v>8</v>
      </c>
      <c r="AC14" s="184">
        <v>8</v>
      </c>
      <c r="AD14" s="184">
        <v>8</v>
      </c>
      <c r="AE14" s="184">
        <v>8</v>
      </c>
      <c r="AF14" s="184">
        <v>8</v>
      </c>
      <c r="AG14" s="184">
        <v>8</v>
      </c>
      <c r="AH14" s="184">
        <v>8</v>
      </c>
      <c r="AI14" s="184">
        <v>8</v>
      </c>
      <c r="AJ14" s="184">
        <v>8</v>
      </c>
      <c r="AK14" s="184">
        <v>8</v>
      </c>
      <c r="AL14" s="184">
        <v>8</v>
      </c>
      <c r="AM14" s="184">
        <v>8</v>
      </c>
      <c r="AN14" s="184">
        <v>8</v>
      </c>
      <c r="AO14" s="184">
        <v>8</v>
      </c>
      <c r="AP14" s="184">
        <v>8</v>
      </c>
      <c r="AQ14" s="372"/>
      <c r="AR14" s="400"/>
      <c r="AS14" s="400"/>
      <c r="AT14" s="400"/>
      <c r="AU14" s="1018"/>
      <c r="AV14" s="16">
        <v>11</v>
      </c>
      <c r="AW14" s="16"/>
      <c r="AX14" s="16"/>
      <c r="AY14" s="15"/>
      <c r="AZ14" s="185">
        <v>26</v>
      </c>
      <c r="BA14" s="185">
        <v>94</v>
      </c>
      <c r="BB14" s="15"/>
      <c r="BC14" s="15">
        <f aca="true" t="shared" si="2" ref="BC14:BC19">IF(AV14&lt;25,0.8,IF(AND(AV14&gt;=25,AV14&lt;=35),1,IF(AND(AV14&gt;=36,AV14&lt;=50),1.2,1.3)))</f>
        <v>0.8</v>
      </c>
      <c r="BD14" s="15">
        <f aca="true" t="shared" si="3" ref="BD14:BD19">IF(AV14&lt;15,0.8,IF(AND(AV14&gt;=15,AV14&lt;=18),1,IF(AND(AV14&gt;=19,AV14&lt;=25),1.2,1.3)))</f>
        <v>0.8</v>
      </c>
      <c r="BE14" s="16">
        <f>(AZ14*BC14+BA14*BD14)+SUM(AZ14:BA14)*0.1</f>
        <v>108</v>
      </c>
      <c r="BF14" s="276"/>
      <c r="BG14" s="276"/>
      <c r="BH14" s="434"/>
      <c r="BI14" s="311">
        <f t="shared" si="0"/>
        <v>6</v>
      </c>
      <c r="BJ14" s="133"/>
      <c r="BK14" s="133"/>
      <c r="BL14" s="133"/>
      <c r="BM14" s="133"/>
      <c r="BN14" s="133"/>
      <c r="BO14" s="133"/>
      <c r="BP14" s="133"/>
      <c r="BQ14" s="133"/>
      <c r="BR14" s="133"/>
      <c r="BS14" s="133"/>
      <c r="BT14" s="435"/>
      <c r="BU14" s="436"/>
      <c r="BV14" s="434"/>
      <c r="BW14" s="437"/>
      <c r="BX14" s="312"/>
      <c r="BY14" s="308"/>
      <c r="BZ14" s="310"/>
      <c r="CA14" s="310"/>
      <c r="CB14" s="310"/>
    </row>
    <row r="15" spans="1:80" s="306" customFormat="1" ht="18">
      <c r="A15" s="1056"/>
      <c r="B15" s="1013"/>
      <c r="C15" s="261" t="s">
        <v>345</v>
      </c>
      <c r="D15" s="16" t="s">
        <v>245</v>
      </c>
      <c r="E15" s="258"/>
      <c r="F15" s="258"/>
      <c r="G15" s="258"/>
      <c r="H15" s="258"/>
      <c r="I15" s="258"/>
      <c r="J15" s="258"/>
      <c r="K15" s="258"/>
      <c r="L15" s="258"/>
      <c r="M15" s="258"/>
      <c r="N15" s="258"/>
      <c r="O15" s="258"/>
      <c r="P15" s="258"/>
      <c r="Q15" s="258"/>
      <c r="R15" s="258"/>
      <c r="S15" s="433"/>
      <c r="T15" s="433"/>
      <c r="U15" s="433"/>
      <c r="V15" s="373"/>
      <c r="W15" s="325"/>
      <c r="X15" s="373"/>
      <c r="Y15" s="373"/>
      <c r="Z15" s="372"/>
      <c r="AA15" s="184"/>
      <c r="AB15" s="184">
        <v>3</v>
      </c>
      <c r="AC15" s="184">
        <v>3</v>
      </c>
      <c r="AD15" s="184">
        <v>3</v>
      </c>
      <c r="AE15" s="184">
        <v>3</v>
      </c>
      <c r="AF15" s="184">
        <v>3</v>
      </c>
      <c r="AG15" s="184">
        <v>3</v>
      </c>
      <c r="AH15" s="184">
        <v>3</v>
      </c>
      <c r="AI15" s="184">
        <v>3</v>
      </c>
      <c r="AJ15" s="184">
        <v>3</v>
      </c>
      <c r="AK15" s="184">
        <v>3</v>
      </c>
      <c r="AL15" s="184"/>
      <c r="AM15" s="184"/>
      <c r="AN15" s="184"/>
      <c r="AO15" s="184"/>
      <c r="AP15" s="184"/>
      <c r="AQ15" s="372"/>
      <c r="AR15" s="400"/>
      <c r="AS15" s="400"/>
      <c r="AT15" s="400"/>
      <c r="AU15" s="1018"/>
      <c r="AV15" s="16">
        <v>16</v>
      </c>
      <c r="AW15" s="16"/>
      <c r="AX15" s="16"/>
      <c r="AY15" s="15"/>
      <c r="AZ15" s="185">
        <v>28</v>
      </c>
      <c r="BA15" s="185">
        <v>2</v>
      </c>
      <c r="BB15" s="15"/>
      <c r="BC15" s="15">
        <f t="shared" si="2"/>
        <v>0.8</v>
      </c>
      <c r="BD15" s="15">
        <f t="shared" si="3"/>
        <v>1</v>
      </c>
      <c r="BE15" s="16">
        <f>(AZ15*BC15+BA15*BD15)+SUM(AZ15:BA15)*0.1</f>
        <v>27.400000000000002</v>
      </c>
      <c r="BF15" s="276"/>
      <c r="BG15" s="276"/>
      <c r="BH15" s="434"/>
      <c r="BI15" s="307">
        <f>1*1+2*0.3+0.1*AV15</f>
        <v>3.2</v>
      </c>
      <c r="BJ15" s="133"/>
      <c r="BK15" s="133"/>
      <c r="BL15" s="133"/>
      <c r="BM15" s="133"/>
      <c r="BN15" s="133"/>
      <c r="BO15" s="133"/>
      <c r="BP15" s="133"/>
      <c r="BQ15" s="133"/>
      <c r="BR15" s="133"/>
      <c r="BS15" s="133"/>
      <c r="BT15" s="435"/>
      <c r="BU15" s="436"/>
      <c r="BV15" s="434"/>
      <c r="BW15" s="437"/>
      <c r="BX15" s="312"/>
      <c r="BY15" s="308"/>
      <c r="BZ15" s="310"/>
      <c r="CA15" s="310"/>
      <c r="CB15" s="310"/>
    </row>
    <row r="16" spans="1:80" s="306" customFormat="1" ht="13.5" thickBot="1">
      <c r="A16" s="1056"/>
      <c r="B16" s="1013"/>
      <c r="C16" s="130" t="s">
        <v>358</v>
      </c>
      <c r="D16" s="114" t="s">
        <v>275</v>
      </c>
      <c r="E16" s="287"/>
      <c r="F16" s="287"/>
      <c r="G16" s="287"/>
      <c r="H16" s="287"/>
      <c r="I16" s="287"/>
      <c r="J16" s="287"/>
      <c r="K16" s="287"/>
      <c r="L16" s="287"/>
      <c r="M16" s="287"/>
      <c r="N16" s="287"/>
      <c r="O16" s="287"/>
      <c r="P16" s="287"/>
      <c r="Q16" s="258"/>
      <c r="R16" s="258"/>
      <c r="S16" s="258"/>
      <c r="T16" s="373"/>
      <c r="U16" s="438"/>
      <c r="V16" s="438"/>
      <c r="W16" s="438"/>
      <c r="X16" s="438"/>
      <c r="Y16" s="439"/>
      <c r="Z16" s="119">
        <v>4</v>
      </c>
      <c r="AA16" s="119">
        <v>4</v>
      </c>
      <c r="AB16" s="119">
        <v>4</v>
      </c>
      <c r="AC16" s="119">
        <v>4</v>
      </c>
      <c r="AD16" s="119">
        <v>4</v>
      </c>
      <c r="AE16" s="119">
        <v>4</v>
      </c>
      <c r="AF16" s="119">
        <v>4</v>
      </c>
      <c r="AG16" s="119">
        <v>4</v>
      </c>
      <c r="AH16" s="119">
        <v>4</v>
      </c>
      <c r="AI16" s="119">
        <v>4</v>
      </c>
      <c r="AJ16" s="119">
        <v>4</v>
      </c>
      <c r="AK16" s="119">
        <v>4</v>
      </c>
      <c r="AL16" s="119">
        <v>4</v>
      </c>
      <c r="AM16" s="119">
        <v>4</v>
      </c>
      <c r="AN16" s="119">
        <v>4</v>
      </c>
      <c r="AO16" s="258"/>
      <c r="AP16" s="258"/>
      <c r="AQ16" s="372"/>
      <c r="AR16" s="400"/>
      <c r="AS16" s="400"/>
      <c r="AT16" s="400"/>
      <c r="AU16" s="1018"/>
      <c r="AV16" s="16">
        <v>30</v>
      </c>
      <c r="AW16" s="16"/>
      <c r="AX16" s="16"/>
      <c r="AY16" s="15"/>
      <c r="AZ16" s="150">
        <v>8</v>
      </c>
      <c r="BA16" s="150">
        <v>52</v>
      </c>
      <c r="BB16" s="15"/>
      <c r="BC16" s="15">
        <f>IF(AV16&lt;25,0.8,IF(AND(AV16&gt;=25,AV16&lt;=35),1,IF(AND(AV16&gt;=36,AV16&lt;=50),1.2,1.3)))</f>
        <v>1</v>
      </c>
      <c r="BD16" s="15">
        <f>IF(AV16&lt;15,0.8,IF(AND(AV16&gt;=15,AV16&lt;=18),1,IF(AND(AV16&gt;=19,AV16&lt;=25),1.2,1.3)))</f>
        <v>1.3</v>
      </c>
      <c r="BE16" s="16">
        <f>(AZ16*BC16+BA16*BD16)+SUM(AZ16:BA16)*0.1</f>
        <v>81.60000000000001</v>
      </c>
      <c r="BF16" s="276"/>
      <c r="BG16" s="276"/>
      <c r="BH16" s="434"/>
      <c r="BI16" s="311">
        <f>1*1+1*0.5+4*0.3+0.1*AV16+0.2*AV16</f>
        <v>11.7</v>
      </c>
      <c r="BJ16" s="133"/>
      <c r="BK16" s="133"/>
      <c r="BL16" s="133"/>
      <c r="BM16" s="133"/>
      <c r="BN16" s="133"/>
      <c r="BO16" s="133"/>
      <c r="BP16" s="133"/>
      <c r="BQ16" s="133"/>
      <c r="BR16" s="133"/>
      <c r="BS16" s="133"/>
      <c r="BT16" s="435"/>
      <c r="BU16" s="436"/>
      <c r="BV16" s="434"/>
      <c r="BW16" s="437"/>
      <c r="BX16" s="312"/>
      <c r="BY16" s="308"/>
      <c r="BZ16" s="310"/>
      <c r="CA16" s="310"/>
      <c r="CB16" s="310"/>
    </row>
    <row r="17" spans="1:80" s="306" customFormat="1" ht="12" thickBot="1">
      <c r="A17" s="1056"/>
      <c r="B17" s="1013"/>
      <c r="C17" s="261" t="s">
        <v>352</v>
      </c>
      <c r="D17" s="114" t="s">
        <v>278</v>
      </c>
      <c r="E17" s="258"/>
      <c r="F17" s="258"/>
      <c r="G17" s="258"/>
      <c r="H17" s="258"/>
      <c r="I17" s="258"/>
      <c r="J17" s="258"/>
      <c r="K17" s="258"/>
      <c r="L17" s="258"/>
      <c r="M17" s="258"/>
      <c r="N17" s="258"/>
      <c r="O17" s="258"/>
      <c r="P17" s="258"/>
      <c r="Q17" s="258"/>
      <c r="R17" s="258"/>
      <c r="S17" s="433"/>
      <c r="T17" s="433"/>
      <c r="U17" s="433"/>
      <c r="V17" s="373"/>
      <c r="W17" s="325"/>
      <c r="X17" s="373"/>
      <c r="Y17" s="373"/>
      <c r="Z17" s="372"/>
      <c r="AA17" s="119"/>
      <c r="AB17" s="119">
        <v>4</v>
      </c>
      <c r="AC17" s="119">
        <v>4</v>
      </c>
      <c r="AD17" s="119">
        <v>4</v>
      </c>
      <c r="AE17" s="119">
        <v>4</v>
      </c>
      <c r="AF17" s="119">
        <v>4</v>
      </c>
      <c r="AG17" s="119">
        <v>4</v>
      </c>
      <c r="AH17" s="119">
        <v>4</v>
      </c>
      <c r="AI17" s="119">
        <v>4</v>
      </c>
      <c r="AJ17" s="119">
        <v>4</v>
      </c>
      <c r="AK17" s="119">
        <v>4</v>
      </c>
      <c r="AL17" s="119">
        <v>4</v>
      </c>
      <c r="AM17" s="119">
        <v>1</v>
      </c>
      <c r="AN17" s="119"/>
      <c r="AO17" s="119"/>
      <c r="AP17" s="119"/>
      <c r="AQ17" s="372"/>
      <c r="AR17" s="400"/>
      <c r="AS17" s="400"/>
      <c r="AT17" s="400"/>
      <c r="AU17" s="1018"/>
      <c r="AV17" s="16">
        <v>20</v>
      </c>
      <c r="AW17" s="16"/>
      <c r="AX17" s="16"/>
      <c r="AY17" s="15"/>
      <c r="AZ17" s="185">
        <v>39</v>
      </c>
      <c r="BA17" s="185">
        <v>6</v>
      </c>
      <c r="BB17" s="15"/>
      <c r="BC17" s="15">
        <f t="shared" si="2"/>
        <v>0.8</v>
      </c>
      <c r="BD17" s="15">
        <f t="shared" si="3"/>
        <v>1.2</v>
      </c>
      <c r="BE17" s="16">
        <f>(AZ17*BC17+BA17*BD17)+SUM(AZ17:BA17)*0.1</f>
        <v>42.900000000000006</v>
      </c>
      <c r="BF17" s="276"/>
      <c r="BG17" s="276"/>
      <c r="BH17" s="434"/>
      <c r="BI17" s="307">
        <f>1*1+2*0.3+0.1*AV17</f>
        <v>3.6</v>
      </c>
      <c r="BJ17" s="133"/>
      <c r="BK17" s="133"/>
      <c r="BL17" s="133"/>
      <c r="BM17" s="133"/>
      <c r="BN17" s="133"/>
      <c r="BO17" s="133"/>
      <c r="BP17" s="133"/>
      <c r="BQ17" s="133"/>
      <c r="BR17" s="133"/>
      <c r="BS17" s="133"/>
      <c r="BT17" s="435"/>
      <c r="BU17" s="436"/>
      <c r="BV17" s="434"/>
      <c r="BW17" s="437"/>
      <c r="BX17" s="312"/>
      <c r="BY17" s="308"/>
      <c r="BZ17" s="310"/>
      <c r="CA17" s="310"/>
      <c r="CB17" s="310"/>
    </row>
    <row r="18" spans="1:80" s="306" customFormat="1" ht="11.25">
      <c r="A18" s="1056"/>
      <c r="B18" s="1013"/>
      <c r="C18" s="117" t="s">
        <v>344</v>
      </c>
      <c r="D18" s="41" t="s">
        <v>253</v>
      </c>
      <c r="E18" s="258"/>
      <c r="F18" s="258"/>
      <c r="G18" s="258"/>
      <c r="H18" s="258"/>
      <c r="I18" s="258"/>
      <c r="J18" s="258"/>
      <c r="K18" s="258"/>
      <c r="L18" s="258"/>
      <c r="M18" s="258"/>
      <c r="N18" s="258"/>
      <c r="O18" s="258"/>
      <c r="P18" s="258"/>
      <c r="Q18" s="258"/>
      <c r="R18" s="258"/>
      <c r="S18" s="433"/>
      <c r="T18" s="433"/>
      <c r="U18" s="433"/>
      <c r="V18" s="373"/>
      <c r="W18" s="325"/>
      <c r="X18" s="373"/>
      <c r="Y18" s="373"/>
      <c r="Z18" s="372"/>
      <c r="AA18" s="372"/>
      <c r="AB18" s="372"/>
      <c r="AC18" s="372"/>
      <c r="AD18" s="372"/>
      <c r="AE18" s="372"/>
      <c r="AF18" s="372"/>
      <c r="AG18" s="372"/>
      <c r="AH18" s="372"/>
      <c r="AI18" s="372"/>
      <c r="AJ18" s="372"/>
      <c r="AK18" s="372"/>
      <c r="AL18" s="372"/>
      <c r="AM18" s="372"/>
      <c r="AN18" s="372"/>
      <c r="AO18" s="372"/>
      <c r="AP18" s="372"/>
      <c r="AQ18" s="372"/>
      <c r="AR18" s="400"/>
      <c r="AS18" s="400"/>
      <c r="AT18" s="400"/>
      <c r="AU18" s="1018"/>
      <c r="AV18" s="133">
        <v>16</v>
      </c>
      <c r="AW18" s="133"/>
      <c r="AX18" s="133"/>
      <c r="AY18" s="276"/>
      <c r="AZ18" s="276"/>
      <c r="BA18" s="276"/>
      <c r="BB18" s="276"/>
      <c r="BC18" s="276">
        <f t="shared" si="2"/>
        <v>0.8</v>
      </c>
      <c r="BD18" s="276">
        <f t="shared" si="3"/>
        <v>1</v>
      </c>
      <c r="BE18" s="133"/>
      <c r="BF18" s="276"/>
      <c r="BG18" s="276"/>
      <c r="BH18" s="434"/>
      <c r="BI18" s="434"/>
      <c r="BJ18" s="133">
        <f>2*AV18</f>
        <v>32</v>
      </c>
      <c r="BK18" s="133"/>
      <c r="BL18" s="133"/>
      <c r="BM18" s="133"/>
      <c r="BN18" s="133"/>
      <c r="BO18" s="133"/>
      <c r="BP18" s="133"/>
      <c r="BQ18" s="133"/>
      <c r="BR18" s="133"/>
      <c r="BS18" s="133"/>
      <c r="BT18" s="435"/>
      <c r="BU18" s="436"/>
      <c r="BV18" s="434"/>
      <c r="BW18" s="437"/>
      <c r="BX18" s="312"/>
      <c r="BY18" s="308"/>
      <c r="BZ18" s="310"/>
      <c r="CA18" s="310"/>
      <c r="CB18" s="310"/>
    </row>
    <row r="19" spans="1:80" s="306" customFormat="1" ht="11.25">
      <c r="A19" s="1056"/>
      <c r="B19" s="1013"/>
      <c r="C19" s="15" t="s">
        <v>343</v>
      </c>
      <c r="D19" s="16" t="s">
        <v>253</v>
      </c>
      <c r="E19" s="258"/>
      <c r="F19" s="258"/>
      <c r="G19" s="258"/>
      <c r="H19" s="258"/>
      <c r="I19" s="258"/>
      <c r="J19" s="258"/>
      <c r="K19" s="258"/>
      <c r="L19" s="258"/>
      <c r="M19" s="258"/>
      <c r="N19" s="258"/>
      <c r="O19" s="258"/>
      <c r="P19" s="258"/>
      <c r="Q19" s="258"/>
      <c r="R19" s="258"/>
      <c r="S19" s="433"/>
      <c r="T19" s="433"/>
      <c r="U19" s="433"/>
      <c r="V19" s="373"/>
      <c r="W19" s="325"/>
      <c r="X19" s="373"/>
      <c r="Y19" s="373"/>
      <c r="Z19" s="372"/>
      <c r="AA19" s="372"/>
      <c r="AB19" s="372"/>
      <c r="AC19" s="372"/>
      <c r="AD19" s="372"/>
      <c r="AE19" s="372"/>
      <c r="AF19" s="372"/>
      <c r="AG19" s="372"/>
      <c r="AH19" s="372"/>
      <c r="AI19" s="372"/>
      <c r="AJ19" s="372"/>
      <c r="AK19" s="372"/>
      <c r="AL19" s="372"/>
      <c r="AM19" s="372"/>
      <c r="AN19" s="372"/>
      <c r="AO19" s="372"/>
      <c r="AP19" s="372"/>
      <c r="AQ19" s="372"/>
      <c r="AR19" s="400"/>
      <c r="AS19" s="400"/>
      <c r="AT19" s="400"/>
      <c r="AU19" s="1018"/>
      <c r="AV19" s="133">
        <v>16</v>
      </c>
      <c r="AW19" s="133"/>
      <c r="AX19" s="133"/>
      <c r="AY19" s="276"/>
      <c r="AZ19" s="276"/>
      <c r="BA19" s="276"/>
      <c r="BB19" s="276"/>
      <c r="BC19" s="276">
        <f t="shared" si="2"/>
        <v>0.8</v>
      </c>
      <c r="BD19" s="276">
        <f t="shared" si="3"/>
        <v>1</v>
      </c>
      <c r="BE19" s="133"/>
      <c r="BF19" s="276"/>
      <c r="BG19" s="276"/>
      <c r="BH19" s="434"/>
      <c r="BI19" s="434"/>
      <c r="BJ19" s="133"/>
      <c r="BK19" s="133">
        <f>2*AV19</f>
        <v>32</v>
      </c>
      <c r="BL19" s="133"/>
      <c r="BM19" s="133"/>
      <c r="BN19" s="133"/>
      <c r="BO19" s="133"/>
      <c r="BP19" s="133"/>
      <c r="BQ19" s="133"/>
      <c r="BR19" s="133"/>
      <c r="BS19" s="133"/>
      <c r="BT19" s="435"/>
      <c r="BU19" s="436"/>
      <c r="BV19" s="434"/>
      <c r="BW19" s="437"/>
      <c r="BX19" s="312"/>
      <c r="BY19" s="308"/>
      <c r="BZ19" s="310"/>
      <c r="CA19" s="310"/>
      <c r="CB19" s="310"/>
    </row>
    <row r="20" spans="1:80" s="306" customFormat="1" ht="12" thickBot="1">
      <c r="A20" s="1057"/>
      <c r="B20" s="1063"/>
      <c r="C20" s="265" t="s">
        <v>143</v>
      </c>
      <c r="D20" s="114"/>
      <c r="E20" s="119"/>
      <c r="F20" s="119"/>
      <c r="G20" s="119"/>
      <c r="H20" s="119"/>
      <c r="I20" s="119"/>
      <c r="J20" s="119"/>
      <c r="K20" s="119"/>
      <c r="L20" s="119"/>
      <c r="M20" s="119"/>
      <c r="N20" s="119"/>
      <c r="O20" s="119"/>
      <c r="P20" s="119"/>
      <c r="Q20" s="119"/>
      <c r="R20" s="119"/>
      <c r="S20" s="409"/>
      <c r="T20" s="409"/>
      <c r="U20" s="409"/>
      <c r="V20" s="410"/>
      <c r="W20" s="320"/>
      <c r="X20" s="410"/>
      <c r="Y20" s="410"/>
      <c r="Z20" s="372"/>
      <c r="AA20" s="372"/>
      <c r="AB20" s="372"/>
      <c r="AC20" s="372"/>
      <c r="AD20" s="372"/>
      <c r="AE20" s="372"/>
      <c r="AF20" s="372"/>
      <c r="AG20" s="372"/>
      <c r="AH20" s="372"/>
      <c r="AI20" s="372"/>
      <c r="AJ20" s="372"/>
      <c r="AK20" s="372"/>
      <c r="AL20" s="372"/>
      <c r="AM20" s="372"/>
      <c r="AN20" s="372"/>
      <c r="AO20" s="372"/>
      <c r="AP20" s="372"/>
      <c r="AQ20" s="372"/>
      <c r="AR20" s="400"/>
      <c r="AS20" s="400"/>
      <c r="AT20" s="400"/>
      <c r="AU20" s="1083"/>
      <c r="AV20" s="114"/>
      <c r="AW20" s="114"/>
      <c r="AX20" s="114"/>
      <c r="AY20" s="118"/>
      <c r="AZ20" s="118"/>
      <c r="BA20" s="118"/>
      <c r="BB20" s="118"/>
      <c r="BC20" s="118"/>
      <c r="BD20" s="118"/>
      <c r="BE20" s="118"/>
      <c r="BF20" s="118"/>
      <c r="BG20" s="118"/>
      <c r="BH20" s="314"/>
      <c r="BI20" s="314" t="e">
        <f>SUM(BY29:BY34)+SUM(BZ47:BZ50)+SUM(BY67:BZ75)</f>
        <v>#N/A</v>
      </c>
      <c r="BJ20" s="114"/>
      <c r="BK20" s="114"/>
      <c r="BL20" s="114"/>
      <c r="BM20" s="114"/>
      <c r="BN20" s="114"/>
      <c r="BO20" s="114"/>
      <c r="BP20" s="114"/>
      <c r="BQ20" s="114"/>
      <c r="BR20" s="114"/>
      <c r="BS20" s="114"/>
      <c r="BT20" s="398"/>
      <c r="BU20" s="394"/>
      <c r="BV20" s="314"/>
      <c r="BW20" s="395"/>
      <c r="BX20" s="312"/>
      <c r="BY20" s="308"/>
      <c r="BZ20" s="309"/>
      <c r="CA20" s="310"/>
      <c r="CB20" s="310"/>
    </row>
    <row r="21" spans="1:80" s="306" customFormat="1" ht="18.75" customHeight="1" thickBot="1">
      <c r="A21" s="1010">
        <v>2</v>
      </c>
      <c r="B21" s="1085" t="s">
        <v>94</v>
      </c>
      <c r="C21" s="404" t="s">
        <v>258</v>
      </c>
      <c r="D21" s="289" t="s">
        <v>253</v>
      </c>
      <c r="E21" s="350">
        <v>8</v>
      </c>
      <c r="F21" s="350">
        <v>8</v>
      </c>
      <c r="G21" s="350">
        <v>8</v>
      </c>
      <c r="H21" s="350">
        <v>8</v>
      </c>
      <c r="I21" s="350">
        <v>8</v>
      </c>
      <c r="J21" s="350">
        <v>8</v>
      </c>
      <c r="K21" s="350">
        <v>8</v>
      </c>
      <c r="L21" s="350">
        <v>8</v>
      </c>
      <c r="M21" s="350">
        <v>8</v>
      </c>
      <c r="N21" s="350">
        <v>8</v>
      </c>
      <c r="O21" s="350">
        <v>8</v>
      </c>
      <c r="P21" s="350">
        <v>2</v>
      </c>
      <c r="Q21" s="350"/>
      <c r="R21" s="350"/>
      <c r="S21" s="350"/>
      <c r="T21" s="350"/>
      <c r="U21" s="350"/>
      <c r="V21" s="350"/>
      <c r="W21" s="350"/>
      <c r="X21" s="393"/>
      <c r="Y21" s="393"/>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015">
        <f>SUM(E21:P24)+SUM(AB25:AM26)</f>
        <v>606</v>
      </c>
      <c r="AV21" s="41">
        <f>VLOOKUP(D21,'DANH SACH H'!$A$2:$B$7,2,0)</f>
        <v>15</v>
      </c>
      <c r="AW21" s="41">
        <v>8</v>
      </c>
      <c r="AX21" s="41">
        <v>82</v>
      </c>
      <c r="AY21" s="41"/>
      <c r="AZ21" s="41"/>
      <c r="BA21" s="41"/>
      <c r="BB21" s="41"/>
      <c r="BC21" s="307">
        <f aca="true" t="shared" si="4" ref="BC21:BC26">IF(AV21&lt;25,0.8,IF(AND(AV21&gt;=25,AV21&lt;=35),1,IF(AND(AV21&gt;=36,AV21&lt;=50),1.2,1.3)))</f>
        <v>0.8</v>
      </c>
      <c r="BD21" s="307">
        <f aca="true" t="shared" si="5" ref="BD21:BD26">IF(AV21&lt;15,0.8,IF(AND(AV21&gt;=15,AV21&lt;=18),1,IF(AND(AV21&gt;=19,AV21&lt;=25),1.2,1.3)))</f>
        <v>1</v>
      </c>
      <c r="BE21" s="41">
        <f>(AW21*BC21+AX21*BD21+AZ21*BC21+BA21*BD21)+SUM(AW21:AX21)*0.1</f>
        <v>97.4</v>
      </c>
      <c r="BF21" s="1015"/>
      <c r="BG21" s="117"/>
      <c r="BH21" s="1023"/>
      <c r="BI21" s="307">
        <f>1*1+1*0.5+8*0.3+0.1*AV21+0.2*AV21</f>
        <v>8.4</v>
      </c>
      <c r="BJ21" s="41"/>
      <c r="BK21" s="41"/>
      <c r="BL21" s="1015"/>
      <c r="BM21" s="1015"/>
      <c r="BN21" s="1015" t="e">
        <f>SUM(BF21:BM28)</f>
        <v>#N/A</v>
      </c>
      <c r="BO21" s="41"/>
      <c r="BP21" s="41"/>
      <c r="BQ21" s="41"/>
      <c r="BR21" s="41"/>
      <c r="BS21" s="117"/>
      <c r="BT21" s="1023" t="e">
        <f>SUM(BE21:BE28)+BN21+BS21</f>
        <v>#N/A</v>
      </c>
      <c r="BU21" s="1020">
        <v>560</v>
      </c>
      <c r="BV21" s="1023" t="e">
        <f>BT21-BU21</f>
        <v>#N/A</v>
      </c>
      <c r="BW21" s="1026"/>
      <c r="BY21" s="310"/>
      <c r="BZ21" s="310">
        <f t="shared" si="1"/>
        <v>5.7</v>
      </c>
      <c r="CA21" s="310"/>
      <c r="CB21" s="310" t="s">
        <v>72</v>
      </c>
    </row>
    <row r="22" spans="1:80" s="306" customFormat="1" ht="18.75" customHeight="1" thickBot="1">
      <c r="A22" s="1061"/>
      <c r="B22" s="1088"/>
      <c r="C22" s="392" t="s">
        <v>271</v>
      </c>
      <c r="D22" s="16" t="s">
        <v>244</v>
      </c>
      <c r="E22" s="184">
        <v>8</v>
      </c>
      <c r="F22" s="184">
        <v>8</v>
      </c>
      <c r="G22" s="184">
        <v>8</v>
      </c>
      <c r="H22" s="184">
        <v>8</v>
      </c>
      <c r="I22" s="184">
        <v>8</v>
      </c>
      <c r="J22" s="184">
        <v>8</v>
      </c>
      <c r="K22" s="184">
        <v>8</v>
      </c>
      <c r="L22" s="184">
        <v>8</v>
      </c>
      <c r="M22" s="184">
        <v>8</v>
      </c>
      <c r="N22" s="184">
        <v>8</v>
      </c>
      <c r="O22" s="184">
        <v>8</v>
      </c>
      <c r="P22" s="184">
        <v>8</v>
      </c>
      <c r="Q22" s="184">
        <v>8</v>
      </c>
      <c r="R22" s="184">
        <v>8</v>
      </c>
      <c r="S22" s="184">
        <v>8</v>
      </c>
      <c r="T22" s="350"/>
      <c r="U22" s="350"/>
      <c r="V22" s="350"/>
      <c r="W22" s="350"/>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1058"/>
      <c r="AV22" s="16">
        <f>VLOOKUP(D22,'DANH SACH H'!$A$2:$B$7,2,0)</f>
        <v>35</v>
      </c>
      <c r="AW22" s="16">
        <v>26</v>
      </c>
      <c r="AX22" s="16">
        <v>94</v>
      </c>
      <c r="AY22" s="16"/>
      <c r="AZ22" s="16"/>
      <c r="BA22" s="16"/>
      <c r="BB22" s="16"/>
      <c r="BC22" s="307">
        <f t="shared" si="4"/>
        <v>1</v>
      </c>
      <c r="BD22" s="307">
        <f t="shared" si="5"/>
        <v>1.3</v>
      </c>
      <c r="BE22" s="16">
        <f>(AW22*BC22+AX22*BD22+AZ22*BC22+BA22*BD22)+SUM(AW22:AX22)*0.1</f>
        <v>160.2</v>
      </c>
      <c r="BF22" s="1058"/>
      <c r="BG22" s="318"/>
      <c r="BH22" s="1067"/>
      <c r="BI22" s="307">
        <f>1*1+1*0.5+4*0.3+0.1*AV22+0.2*AV22</f>
        <v>13.2</v>
      </c>
      <c r="BJ22" s="289"/>
      <c r="BK22" s="289"/>
      <c r="BL22" s="1058"/>
      <c r="BM22" s="1058"/>
      <c r="BN22" s="1058"/>
      <c r="BO22" s="289"/>
      <c r="BP22" s="289"/>
      <c r="BQ22" s="289"/>
      <c r="BR22" s="289"/>
      <c r="BS22" s="318"/>
      <c r="BT22" s="1067"/>
      <c r="BU22" s="1073"/>
      <c r="BV22" s="1067"/>
      <c r="BW22" s="1072"/>
      <c r="BY22" s="310"/>
      <c r="BZ22" s="310">
        <f t="shared" si="1"/>
        <v>11.7</v>
      </c>
      <c r="CA22" s="310"/>
      <c r="CB22" s="310"/>
    </row>
    <row r="23" spans="1:80" s="306" customFormat="1" ht="18.75" customHeight="1">
      <c r="A23" s="1061"/>
      <c r="B23" s="1088"/>
      <c r="C23" s="261" t="s">
        <v>309</v>
      </c>
      <c r="D23" s="16" t="s">
        <v>243</v>
      </c>
      <c r="E23" s="184">
        <v>8</v>
      </c>
      <c r="F23" s="184">
        <v>8</v>
      </c>
      <c r="G23" s="184">
        <v>8</v>
      </c>
      <c r="H23" s="184">
        <v>8</v>
      </c>
      <c r="I23" s="184">
        <v>8</v>
      </c>
      <c r="J23" s="184">
        <v>8</v>
      </c>
      <c r="K23" s="184">
        <v>8</v>
      </c>
      <c r="L23" s="184">
        <v>4</v>
      </c>
      <c r="M23" s="184"/>
      <c r="N23" s="184"/>
      <c r="O23" s="184"/>
      <c r="P23" s="184"/>
      <c r="Q23" s="184"/>
      <c r="R23" s="184"/>
      <c r="S23" s="184"/>
      <c r="T23" s="350"/>
      <c r="U23" s="350"/>
      <c r="V23" s="350"/>
      <c r="W23" s="350"/>
      <c r="X23" s="393"/>
      <c r="Y23" s="393"/>
      <c r="Z23" s="393"/>
      <c r="AA23" s="393"/>
      <c r="AB23" s="393"/>
      <c r="AC23" s="393"/>
      <c r="AD23" s="393"/>
      <c r="AE23" s="393"/>
      <c r="AF23" s="393"/>
      <c r="AG23" s="393"/>
      <c r="AH23" s="393"/>
      <c r="AI23" s="393"/>
      <c r="AJ23" s="393"/>
      <c r="AK23" s="393"/>
      <c r="AL23" s="393"/>
      <c r="AM23" s="393"/>
      <c r="AN23" s="393"/>
      <c r="AO23" s="393"/>
      <c r="AP23" s="393"/>
      <c r="AQ23" s="393"/>
      <c r="AR23" s="393"/>
      <c r="AS23" s="393"/>
      <c r="AT23" s="393"/>
      <c r="AU23" s="1058"/>
      <c r="AV23" s="16">
        <f>VLOOKUP(D23,'DANH SACH H'!$A$2:$B$7,2,0)</f>
        <v>24</v>
      </c>
      <c r="AW23" s="16">
        <v>11</v>
      </c>
      <c r="AX23" s="16">
        <v>49</v>
      </c>
      <c r="AY23" s="16"/>
      <c r="AZ23" s="16"/>
      <c r="BA23" s="16"/>
      <c r="BB23" s="16"/>
      <c r="BC23" s="311">
        <f t="shared" si="4"/>
        <v>0.8</v>
      </c>
      <c r="BD23" s="311">
        <f t="shared" si="5"/>
        <v>1.2</v>
      </c>
      <c r="BE23" s="16">
        <f>(AW23*BC23+AX23*BD23+AZ23*BC23+BA23*BD23)+SUM(AW23:AX23)*0.1</f>
        <v>73.6</v>
      </c>
      <c r="BF23" s="1058"/>
      <c r="BG23" s="318"/>
      <c r="BH23" s="1067"/>
      <c r="BI23" s="307">
        <f>1*1+1*0.5+4*0.3+0.1*AV23+0.2*AV23</f>
        <v>9.900000000000002</v>
      </c>
      <c r="BJ23" s="289"/>
      <c r="BK23" s="289"/>
      <c r="BL23" s="1058"/>
      <c r="BM23" s="1058"/>
      <c r="BN23" s="1058"/>
      <c r="BO23" s="289"/>
      <c r="BP23" s="289"/>
      <c r="BQ23" s="289"/>
      <c r="BR23" s="289"/>
      <c r="BS23" s="318"/>
      <c r="BT23" s="1067"/>
      <c r="BU23" s="1073"/>
      <c r="BV23" s="1067"/>
      <c r="BW23" s="1072"/>
      <c r="BY23" s="310"/>
      <c r="BZ23" s="310">
        <f t="shared" si="1"/>
        <v>8.400000000000002</v>
      </c>
      <c r="CA23" s="310"/>
      <c r="CB23" s="310"/>
    </row>
    <row r="24" spans="1:80" s="306" customFormat="1" ht="18.75" customHeight="1" thickBot="1">
      <c r="A24" s="1061"/>
      <c r="B24" s="1088"/>
      <c r="C24" s="261" t="s">
        <v>309</v>
      </c>
      <c r="D24" s="16" t="s">
        <v>245</v>
      </c>
      <c r="E24" s="184">
        <v>8</v>
      </c>
      <c r="F24" s="184">
        <v>8</v>
      </c>
      <c r="G24" s="184">
        <v>8</v>
      </c>
      <c r="H24" s="184">
        <v>8</v>
      </c>
      <c r="I24" s="184">
        <v>8</v>
      </c>
      <c r="J24" s="184">
        <v>8</v>
      </c>
      <c r="K24" s="184">
        <v>8</v>
      </c>
      <c r="L24" s="184">
        <v>4</v>
      </c>
      <c r="M24" s="184"/>
      <c r="N24" s="184"/>
      <c r="O24" s="184"/>
      <c r="P24" s="184"/>
      <c r="Q24" s="184"/>
      <c r="R24" s="184"/>
      <c r="S24" s="184"/>
      <c r="T24" s="350"/>
      <c r="U24" s="350"/>
      <c r="V24" s="350"/>
      <c r="W24" s="350"/>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1058"/>
      <c r="AV24" s="16">
        <f>VLOOKUP(D24,'DANH SACH H'!$A$2:$B$7,2,0)</f>
        <v>16</v>
      </c>
      <c r="AW24" s="16">
        <v>11</v>
      </c>
      <c r="AX24" s="16">
        <v>49</v>
      </c>
      <c r="AY24" s="16"/>
      <c r="AZ24" s="16"/>
      <c r="BA24" s="16"/>
      <c r="BB24" s="16"/>
      <c r="BC24" s="384">
        <f t="shared" si="4"/>
        <v>0.8</v>
      </c>
      <c r="BD24" s="384">
        <f t="shared" si="5"/>
        <v>1</v>
      </c>
      <c r="BE24" s="16">
        <f>(AW24*BC24+AX24*BD24+AZ24*BC24+BA24*BD24)+SUM(AW24:AX24)*0.1</f>
        <v>63.8</v>
      </c>
      <c r="BF24" s="1058"/>
      <c r="BG24" s="318"/>
      <c r="BH24" s="1067"/>
      <c r="BI24" s="384">
        <f>1*1+1*0.5+4*0.3+0.1*AV24+0.2*AV24</f>
        <v>7.500000000000001</v>
      </c>
      <c r="BJ24" s="289"/>
      <c r="BK24" s="289"/>
      <c r="BL24" s="1058"/>
      <c r="BM24" s="1058"/>
      <c r="BN24" s="1058"/>
      <c r="BO24" s="289"/>
      <c r="BP24" s="289"/>
      <c r="BQ24" s="289"/>
      <c r="BR24" s="289"/>
      <c r="BS24" s="318"/>
      <c r="BT24" s="1067"/>
      <c r="BU24" s="1073"/>
      <c r="BV24" s="1067"/>
      <c r="BW24" s="1072"/>
      <c r="BY24" s="310"/>
      <c r="BZ24" s="310">
        <f t="shared" si="1"/>
        <v>6</v>
      </c>
      <c r="CA24" s="310"/>
      <c r="CB24" s="310"/>
    </row>
    <row r="25" spans="1:80" s="306" customFormat="1" ht="18.75" customHeight="1">
      <c r="A25" s="1056"/>
      <c r="B25" s="1013"/>
      <c r="C25" s="117" t="s">
        <v>342</v>
      </c>
      <c r="D25" s="41" t="s">
        <v>253</v>
      </c>
      <c r="E25" s="258"/>
      <c r="F25" s="258"/>
      <c r="G25" s="258"/>
      <c r="H25" s="258"/>
      <c r="I25" s="258"/>
      <c r="J25" s="258"/>
      <c r="K25" s="258"/>
      <c r="L25" s="258"/>
      <c r="M25" s="258"/>
      <c r="N25" s="258"/>
      <c r="O25" s="258"/>
      <c r="P25" s="258"/>
      <c r="Q25" s="258"/>
      <c r="R25" s="258"/>
      <c r="S25" s="258"/>
      <c r="T25" s="287"/>
      <c r="U25" s="287"/>
      <c r="V25" s="287"/>
      <c r="W25" s="287"/>
      <c r="X25" s="399"/>
      <c r="Y25" s="399"/>
      <c r="Z25" s="399"/>
      <c r="AA25" s="399"/>
      <c r="AB25" s="256">
        <v>24</v>
      </c>
      <c r="AC25" s="256">
        <v>24</v>
      </c>
      <c r="AD25" s="256">
        <v>24</v>
      </c>
      <c r="AE25" s="256">
        <v>24</v>
      </c>
      <c r="AF25" s="256">
        <v>24</v>
      </c>
      <c r="AG25" s="256">
        <v>24</v>
      </c>
      <c r="AH25" s="256">
        <v>24</v>
      </c>
      <c r="AI25" s="256">
        <v>24</v>
      </c>
      <c r="AJ25" s="256">
        <v>18</v>
      </c>
      <c r="AK25" s="256"/>
      <c r="AL25" s="256"/>
      <c r="AM25" s="256"/>
      <c r="AN25" s="399"/>
      <c r="AO25" s="399"/>
      <c r="AP25" s="399"/>
      <c r="AQ25" s="399"/>
      <c r="AR25" s="399"/>
      <c r="AS25" s="399"/>
      <c r="AT25" s="399"/>
      <c r="AU25" s="1018"/>
      <c r="AV25" s="16">
        <f>VLOOKUP(D25,'DANH SACH H'!$A$2:$B$7,2,0)</f>
        <v>15</v>
      </c>
      <c r="AW25" s="16"/>
      <c r="AX25" s="16"/>
      <c r="AY25" s="16"/>
      <c r="AZ25" s="150">
        <v>23</v>
      </c>
      <c r="BA25" s="150">
        <v>187</v>
      </c>
      <c r="BB25" s="16"/>
      <c r="BC25" s="384">
        <f t="shared" si="4"/>
        <v>0.8</v>
      </c>
      <c r="BD25" s="384">
        <f t="shared" si="5"/>
        <v>1</v>
      </c>
      <c r="BE25" s="16">
        <f>(AZ25*BC25+BA25*BD25)+SUM(AZ25:BA25)*0.1</f>
        <v>226.4</v>
      </c>
      <c r="BF25" s="1018"/>
      <c r="BG25" s="318"/>
      <c r="BH25" s="1068"/>
      <c r="BI25" s="384">
        <f>1*1+1*0.5+4*0.3+0.1*AV25+0.2*AV25</f>
        <v>7.2</v>
      </c>
      <c r="BJ25" s="400"/>
      <c r="BK25" s="400"/>
      <c r="BL25" s="1018"/>
      <c r="BM25" s="1018"/>
      <c r="BN25" s="1018"/>
      <c r="BO25" s="400"/>
      <c r="BP25" s="400"/>
      <c r="BQ25" s="400"/>
      <c r="BR25" s="400"/>
      <c r="BS25" s="349"/>
      <c r="BT25" s="1068"/>
      <c r="BU25" s="1074"/>
      <c r="BV25" s="1068"/>
      <c r="BW25" s="1084"/>
      <c r="BY25" s="310"/>
      <c r="BZ25" s="310"/>
      <c r="CA25" s="310"/>
      <c r="CB25" s="310"/>
    </row>
    <row r="26" spans="1:80" s="306" customFormat="1" ht="18.75" customHeight="1" thickBot="1">
      <c r="A26" s="1056"/>
      <c r="B26" s="1013"/>
      <c r="C26" s="261" t="s">
        <v>354</v>
      </c>
      <c r="D26" s="114" t="s">
        <v>278</v>
      </c>
      <c r="E26" s="258"/>
      <c r="F26" s="258"/>
      <c r="G26" s="258"/>
      <c r="H26" s="258"/>
      <c r="I26" s="258"/>
      <c r="J26" s="258"/>
      <c r="K26" s="258"/>
      <c r="L26" s="258"/>
      <c r="M26" s="258"/>
      <c r="N26" s="258"/>
      <c r="O26" s="258"/>
      <c r="P26" s="258"/>
      <c r="Q26" s="258"/>
      <c r="R26" s="258"/>
      <c r="S26" s="258"/>
      <c r="T26" s="287"/>
      <c r="U26" s="287"/>
      <c r="V26" s="287"/>
      <c r="W26" s="287"/>
      <c r="X26" s="399"/>
      <c r="Y26" s="399"/>
      <c r="Z26" s="399"/>
      <c r="AA26" s="399"/>
      <c r="AB26" s="119">
        <v>8</v>
      </c>
      <c r="AC26" s="119">
        <v>8</v>
      </c>
      <c r="AD26" s="119">
        <v>8</v>
      </c>
      <c r="AE26" s="119">
        <v>8</v>
      </c>
      <c r="AF26" s="119">
        <v>8</v>
      </c>
      <c r="AG26" s="119">
        <v>8</v>
      </c>
      <c r="AH26" s="119">
        <v>8</v>
      </c>
      <c r="AI26" s="119">
        <v>8</v>
      </c>
      <c r="AJ26" s="119">
        <v>8</v>
      </c>
      <c r="AK26" s="119">
        <v>8</v>
      </c>
      <c r="AL26" s="119">
        <v>8</v>
      </c>
      <c r="AM26" s="119">
        <v>2</v>
      </c>
      <c r="AN26" s="399"/>
      <c r="AO26" s="399"/>
      <c r="AP26" s="399"/>
      <c r="AQ26" s="399"/>
      <c r="AR26" s="399"/>
      <c r="AS26" s="399"/>
      <c r="AT26" s="399"/>
      <c r="AU26" s="1018"/>
      <c r="AV26" s="16">
        <v>20</v>
      </c>
      <c r="AW26" s="16"/>
      <c r="AX26" s="16"/>
      <c r="AY26" s="16"/>
      <c r="AZ26" s="150">
        <v>8</v>
      </c>
      <c r="BA26" s="150">
        <v>82</v>
      </c>
      <c r="BB26" s="16"/>
      <c r="BC26" s="384">
        <f t="shared" si="4"/>
        <v>0.8</v>
      </c>
      <c r="BD26" s="384">
        <f t="shared" si="5"/>
        <v>1.2</v>
      </c>
      <c r="BE26" s="16">
        <f>(AZ26*BC26+BA26*BD26)+SUM(AZ26:BA26)*0.1</f>
        <v>113.8</v>
      </c>
      <c r="BF26" s="1018"/>
      <c r="BG26" s="318"/>
      <c r="BH26" s="1068"/>
      <c r="BI26" s="384">
        <f>1*1+1*0.5+4*0.3+0.1*AV26+0.2*AV26</f>
        <v>8.7</v>
      </c>
      <c r="BJ26" s="400"/>
      <c r="BK26" s="400"/>
      <c r="BL26" s="1018"/>
      <c r="BM26" s="1018"/>
      <c r="BN26" s="1018"/>
      <c r="BO26" s="400"/>
      <c r="BP26" s="400"/>
      <c r="BQ26" s="400"/>
      <c r="BR26" s="400"/>
      <c r="BS26" s="349"/>
      <c r="BT26" s="1068"/>
      <c r="BU26" s="1074"/>
      <c r="BV26" s="1068"/>
      <c r="BW26" s="1084"/>
      <c r="BY26" s="310"/>
      <c r="BZ26" s="310"/>
      <c r="CA26" s="310"/>
      <c r="CB26" s="310"/>
    </row>
    <row r="27" spans="1:80" s="306" customFormat="1" ht="12" thickBot="1">
      <c r="A27" s="1056"/>
      <c r="B27" s="1013"/>
      <c r="C27" s="374" t="s">
        <v>143</v>
      </c>
      <c r="D27" s="16"/>
      <c r="E27" s="258"/>
      <c r="F27" s="258"/>
      <c r="G27" s="258"/>
      <c r="H27" s="258"/>
      <c r="I27" s="258"/>
      <c r="J27" s="258"/>
      <c r="K27" s="258"/>
      <c r="L27" s="258"/>
      <c r="M27" s="258"/>
      <c r="N27" s="258"/>
      <c r="O27" s="258"/>
      <c r="P27" s="258"/>
      <c r="Q27" s="258"/>
      <c r="R27" s="258"/>
      <c r="S27" s="258"/>
      <c r="T27" s="287"/>
      <c r="U27" s="287"/>
      <c r="V27" s="287"/>
      <c r="W27" s="287"/>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1018"/>
      <c r="AV27" s="16"/>
      <c r="AW27" s="16"/>
      <c r="AX27" s="16"/>
      <c r="AY27" s="16"/>
      <c r="AZ27" s="16"/>
      <c r="BA27" s="16"/>
      <c r="BB27" s="16"/>
      <c r="BC27" s="311"/>
      <c r="BD27" s="311"/>
      <c r="BE27" s="16"/>
      <c r="BF27" s="1018"/>
      <c r="BG27" s="15"/>
      <c r="BH27" s="1068"/>
      <c r="BI27" s="401" t="e">
        <f>SUM(BZ9:BZ13)+SUM(BZ58:BZ62)</f>
        <v>#N/A</v>
      </c>
      <c r="BJ27" s="400"/>
      <c r="BK27" s="400"/>
      <c r="BL27" s="1018"/>
      <c r="BM27" s="1018"/>
      <c r="BN27" s="1018"/>
      <c r="BO27" s="400"/>
      <c r="BP27" s="400"/>
      <c r="BQ27" s="400"/>
      <c r="BR27" s="400"/>
      <c r="BS27" s="349"/>
      <c r="BT27" s="1068"/>
      <c r="BU27" s="1074"/>
      <c r="BV27" s="1068"/>
      <c r="BW27" s="1084"/>
      <c r="BY27" s="310"/>
      <c r="BZ27" s="310"/>
      <c r="CA27" s="310"/>
      <c r="CB27" s="310"/>
    </row>
    <row r="28" spans="1:80" s="306" customFormat="1" ht="12" thickBot="1">
      <c r="A28" s="1062"/>
      <c r="B28" s="1087"/>
      <c r="C28" s="118" t="s">
        <v>128</v>
      </c>
      <c r="D28" s="16" t="s">
        <v>275</v>
      </c>
      <c r="E28" s="114"/>
      <c r="F28" s="114"/>
      <c r="G28" s="114"/>
      <c r="H28" s="114"/>
      <c r="I28" s="114"/>
      <c r="J28" s="114"/>
      <c r="K28" s="114"/>
      <c r="L28" s="114"/>
      <c r="M28" s="114"/>
      <c r="N28" s="114"/>
      <c r="O28" s="114"/>
      <c r="P28" s="114"/>
      <c r="Q28" s="114"/>
      <c r="R28" s="114"/>
      <c r="S28" s="114"/>
      <c r="T28" s="114"/>
      <c r="U28" s="114"/>
      <c r="V28" s="114"/>
      <c r="W28" s="114"/>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1060"/>
      <c r="AV28" s="289">
        <f>VLOOKUP(D28,'DANH SACH H'!$A$2:$B$9,2,0)</f>
        <v>30</v>
      </c>
      <c r="AW28" s="375"/>
      <c r="AX28" s="375"/>
      <c r="AY28" s="375"/>
      <c r="AZ28" s="375"/>
      <c r="BA28" s="375"/>
      <c r="BB28" s="375"/>
      <c r="BC28" s="367"/>
      <c r="BD28" s="367"/>
      <c r="BE28" s="375"/>
      <c r="BF28" s="1060"/>
      <c r="BG28" s="375">
        <f>504*15%</f>
        <v>75.6</v>
      </c>
      <c r="BH28" s="1065"/>
      <c r="BI28" s="314"/>
      <c r="BJ28" s="114"/>
      <c r="BK28" s="114"/>
      <c r="BL28" s="1060"/>
      <c r="BM28" s="1060"/>
      <c r="BN28" s="1060"/>
      <c r="BO28" s="114"/>
      <c r="BP28" s="114"/>
      <c r="BQ28" s="114"/>
      <c r="BR28" s="114"/>
      <c r="BS28" s="118"/>
      <c r="BT28" s="1065"/>
      <c r="BU28" s="1066"/>
      <c r="BV28" s="1065"/>
      <c r="BW28" s="1070"/>
      <c r="BY28" s="310"/>
      <c r="BZ28" s="310"/>
      <c r="CA28" s="310"/>
      <c r="CB28" s="310"/>
    </row>
    <row r="29" spans="1:80" s="306" customFormat="1" ht="15" customHeight="1" thickBot="1">
      <c r="A29" s="1055">
        <v>3</v>
      </c>
      <c r="B29" s="1012" t="s">
        <v>75</v>
      </c>
      <c r="C29" s="261" t="s">
        <v>267</v>
      </c>
      <c r="D29" s="16" t="s">
        <v>241</v>
      </c>
      <c r="E29" s="184">
        <v>4</v>
      </c>
      <c r="F29" s="184">
        <v>4</v>
      </c>
      <c r="G29" s="184">
        <v>4</v>
      </c>
      <c r="H29" s="184">
        <v>4</v>
      </c>
      <c r="I29" s="184">
        <v>4</v>
      </c>
      <c r="J29" s="184">
        <v>4</v>
      </c>
      <c r="K29" s="184">
        <v>4</v>
      </c>
      <c r="L29" s="184">
        <v>4</v>
      </c>
      <c r="M29" s="184">
        <v>4</v>
      </c>
      <c r="N29" s="184">
        <v>4</v>
      </c>
      <c r="O29" s="184">
        <v>4</v>
      </c>
      <c r="P29" s="184">
        <v>1</v>
      </c>
      <c r="Q29" s="258"/>
      <c r="R29" s="258"/>
      <c r="S29" s="258"/>
      <c r="T29" s="258"/>
      <c r="U29" s="258"/>
      <c r="V29" s="258"/>
      <c r="W29" s="258"/>
      <c r="X29" s="115"/>
      <c r="Y29" s="16"/>
      <c r="Z29" s="16"/>
      <c r="AA29" s="16"/>
      <c r="AB29" s="16"/>
      <c r="AC29" s="16"/>
      <c r="AD29" s="16"/>
      <c r="AE29" s="16"/>
      <c r="AF29" s="16"/>
      <c r="AG29" s="16"/>
      <c r="AH29" s="16"/>
      <c r="AI29" s="16"/>
      <c r="AJ29" s="16"/>
      <c r="AK29" s="16"/>
      <c r="AL29" s="16"/>
      <c r="AM29" s="16"/>
      <c r="AN29" s="16"/>
      <c r="AO29" s="16"/>
      <c r="AP29" s="16"/>
      <c r="AQ29" s="16"/>
      <c r="AR29" s="16"/>
      <c r="AS29" s="16"/>
      <c r="AT29" s="16"/>
      <c r="AU29" s="1015">
        <f>SUM(E29:S34)+SUM(Z35:AE37)</f>
        <v>429</v>
      </c>
      <c r="AV29" s="16">
        <f>VLOOKUP(D29,'DANH SACH H'!$A$2:$B$7,2,0)</f>
        <v>11</v>
      </c>
      <c r="AW29" s="41">
        <v>42</v>
      </c>
      <c r="AX29" s="41">
        <v>3</v>
      </c>
      <c r="AY29" s="41"/>
      <c r="AZ29" s="41"/>
      <c r="BA29" s="41"/>
      <c r="BB29" s="41"/>
      <c r="BC29" s="41">
        <f aca="true" t="shared" si="6" ref="BC29:BC34">IF(AV29&lt;25,0.8,IF(AND(AV29&gt;=25,AV29&lt;=35),1,IF(AND(AV29&gt;=36,AV29&lt;=50),1.2,1.3)))</f>
        <v>0.8</v>
      </c>
      <c r="BD29" s="41">
        <f aca="true" t="shared" si="7" ref="BD29:BD34">IF(AV29&lt;15,0.8,IF(AND(AV29&gt;=15,AV29&lt;=18),1,IF(AND(AV29&gt;=19,AV29&lt;=25),1.2,1.3)))</f>
        <v>0.8</v>
      </c>
      <c r="BE29" s="41">
        <f aca="true" t="shared" si="8" ref="BE29:BE34">(AW29*BC29+AX29*BD29+AZ29*BC29+BA29*BD29)</f>
        <v>36</v>
      </c>
      <c r="BF29" s="1015">
        <f>448*20%</f>
        <v>89.60000000000001</v>
      </c>
      <c r="BG29" s="371"/>
      <c r="BH29" s="1023"/>
      <c r="BI29" s="307">
        <f aca="true" t="shared" si="9" ref="BI29:BI34">1*1+2*0.3+0.1*AV29</f>
        <v>2.7</v>
      </c>
      <c r="BJ29" s="41"/>
      <c r="BK29" s="41"/>
      <c r="BL29" s="1015"/>
      <c r="BM29" s="1015"/>
      <c r="BN29" s="1015" t="e">
        <f>SUM(BF29:BK39)</f>
        <v>#N/A</v>
      </c>
      <c r="BO29" s="41"/>
      <c r="BP29" s="41"/>
      <c r="BQ29" s="41"/>
      <c r="BR29" s="41"/>
      <c r="BS29" s="41"/>
      <c r="BT29" s="1023" t="e">
        <f>SUM(BE29:BE39)+BN29+BS30</f>
        <v>#N/A</v>
      </c>
      <c r="BU29" s="1020">
        <v>560</v>
      </c>
      <c r="BV29" s="1023" t="e">
        <f>BT29-BU29</f>
        <v>#N/A</v>
      </c>
      <c r="BW29" s="1026"/>
      <c r="BY29" s="310">
        <f aca="true" t="shared" si="10" ref="BY29:BY34">0.3*2+0.1*AV29</f>
        <v>1.7000000000000002</v>
      </c>
      <c r="CA29" s="310"/>
      <c r="CB29" s="117" t="s">
        <v>311</v>
      </c>
    </row>
    <row r="30" spans="1:80" s="306" customFormat="1" ht="20.25" customHeight="1" thickBot="1">
      <c r="A30" s="1056"/>
      <c r="B30" s="1013"/>
      <c r="C30" s="261" t="s">
        <v>214</v>
      </c>
      <c r="D30" s="16" t="s">
        <v>275</v>
      </c>
      <c r="E30" s="184">
        <v>4</v>
      </c>
      <c r="F30" s="184">
        <v>4</v>
      </c>
      <c r="G30" s="184">
        <v>4</v>
      </c>
      <c r="H30" s="184">
        <v>4</v>
      </c>
      <c r="I30" s="184">
        <v>4</v>
      </c>
      <c r="J30" s="184">
        <v>4</v>
      </c>
      <c r="K30" s="184">
        <v>4</v>
      </c>
      <c r="L30" s="184">
        <v>4</v>
      </c>
      <c r="M30" s="184">
        <v>4</v>
      </c>
      <c r="N30" s="184">
        <v>4</v>
      </c>
      <c r="O30" s="184">
        <v>4</v>
      </c>
      <c r="P30" s="184">
        <v>8</v>
      </c>
      <c r="Q30" s="184">
        <v>8</v>
      </c>
      <c r="R30" s="184">
        <v>8</v>
      </c>
      <c r="S30" s="184">
        <v>7</v>
      </c>
      <c r="T30" s="184"/>
      <c r="U30" s="184"/>
      <c r="V30" s="184"/>
      <c r="W30" s="184"/>
      <c r="X30" s="30"/>
      <c r="Y30" s="16"/>
      <c r="Z30" s="16"/>
      <c r="AA30" s="16"/>
      <c r="AB30" s="16"/>
      <c r="AC30" s="16"/>
      <c r="AD30" s="16"/>
      <c r="AE30" s="16"/>
      <c r="AF30" s="16"/>
      <c r="AG30" s="16"/>
      <c r="AH30" s="16"/>
      <c r="AI30" s="16"/>
      <c r="AJ30" s="16"/>
      <c r="AK30" s="16"/>
      <c r="AL30" s="16"/>
      <c r="AM30" s="16"/>
      <c r="AN30" s="16"/>
      <c r="AO30" s="16"/>
      <c r="AP30" s="16"/>
      <c r="AQ30" s="16"/>
      <c r="AR30" s="16"/>
      <c r="AS30" s="16"/>
      <c r="AT30" s="16"/>
      <c r="AU30" s="883"/>
      <c r="AV30" s="16">
        <f>VLOOKUP(D30,'DANH SACH H'!$A$2:$B$9,2,0)</f>
        <v>30</v>
      </c>
      <c r="AW30" s="16">
        <v>57</v>
      </c>
      <c r="AX30" s="16">
        <v>18</v>
      </c>
      <c r="AY30" s="16"/>
      <c r="AZ30" s="16"/>
      <c r="BA30" s="16"/>
      <c r="BB30" s="16"/>
      <c r="BC30" s="16">
        <f t="shared" si="6"/>
        <v>1</v>
      </c>
      <c r="BD30" s="16">
        <f t="shared" si="7"/>
        <v>1.3</v>
      </c>
      <c r="BE30" s="16">
        <f t="shared" si="8"/>
        <v>80.4</v>
      </c>
      <c r="BF30" s="883"/>
      <c r="BG30" s="363"/>
      <c r="BH30" s="1024"/>
      <c r="BI30" s="311">
        <f t="shared" si="9"/>
        <v>4.6</v>
      </c>
      <c r="BJ30" s="16"/>
      <c r="BK30" s="16"/>
      <c r="BL30" s="883"/>
      <c r="BM30" s="883"/>
      <c r="BN30" s="883"/>
      <c r="BO30" s="16"/>
      <c r="BP30" s="16"/>
      <c r="BQ30" s="16"/>
      <c r="BR30" s="16"/>
      <c r="BS30" s="16"/>
      <c r="BT30" s="1024"/>
      <c r="BU30" s="1021"/>
      <c r="BV30" s="1024"/>
      <c r="BW30" s="1027"/>
      <c r="BY30" s="310">
        <f t="shared" si="10"/>
        <v>3.6</v>
      </c>
      <c r="CA30" s="310"/>
      <c r="CB30" s="117"/>
    </row>
    <row r="31" spans="1:80" s="306" customFormat="1" ht="20.25" customHeight="1" thickBot="1">
      <c r="A31" s="1056"/>
      <c r="B31" s="1013"/>
      <c r="C31" s="261" t="s">
        <v>215</v>
      </c>
      <c r="D31" s="16" t="s">
        <v>275</v>
      </c>
      <c r="E31" s="184">
        <v>3</v>
      </c>
      <c r="F31" s="184">
        <v>3</v>
      </c>
      <c r="G31" s="184">
        <v>3</v>
      </c>
      <c r="H31" s="184">
        <v>3</v>
      </c>
      <c r="I31" s="184">
        <v>3</v>
      </c>
      <c r="J31" s="184">
        <v>3</v>
      </c>
      <c r="K31" s="184">
        <v>3</v>
      </c>
      <c r="L31" s="184">
        <v>3</v>
      </c>
      <c r="M31" s="184">
        <v>3</v>
      </c>
      <c r="N31" s="184">
        <v>3</v>
      </c>
      <c r="O31" s="184">
        <v>3</v>
      </c>
      <c r="P31" s="184">
        <v>3</v>
      </c>
      <c r="Q31" s="184">
        <v>3</v>
      </c>
      <c r="R31" s="184">
        <v>3</v>
      </c>
      <c r="S31" s="184">
        <v>3</v>
      </c>
      <c r="T31" s="184"/>
      <c r="U31" s="184"/>
      <c r="V31" s="184"/>
      <c r="W31" s="184"/>
      <c r="X31" s="159"/>
      <c r="Y31" s="16"/>
      <c r="Z31" s="16"/>
      <c r="AA31" s="16"/>
      <c r="AB31" s="16"/>
      <c r="AC31" s="16"/>
      <c r="AD31" s="16"/>
      <c r="AE31" s="16"/>
      <c r="AF31" s="16"/>
      <c r="AG31" s="16"/>
      <c r="AH31" s="16"/>
      <c r="AI31" s="16"/>
      <c r="AJ31" s="16"/>
      <c r="AK31" s="16"/>
      <c r="AL31" s="16"/>
      <c r="AM31" s="16"/>
      <c r="AN31" s="16"/>
      <c r="AO31" s="16"/>
      <c r="AP31" s="16"/>
      <c r="AQ31" s="16"/>
      <c r="AR31" s="16"/>
      <c r="AS31" s="16"/>
      <c r="AT31" s="16"/>
      <c r="AU31" s="883"/>
      <c r="AV31" s="16">
        <f>VLOOKUP(D31,'DANH SACH H'!$A$2:$B$9,2,0)</f>
        <v>30</v>
      </c>
      <c r="AW31" s="16">
        <v>39</v>
      </c>
      <c r="AX31" s="16">
        <v>6</v>
      </c>
      <c r="AY31" s="16"/>
      <c r="AZ31" s="16"/>
      <c r="BA31" s="16"/>
      <c r="BB31" s="16"/>
      <c r="BC31" s="16">
        <f t="shared" si="6"/>
        <v>1</v>
      </c>
      <c r="BD31" s="16">
        <f t="shared" si="7"/>
        <v>1.3</v>
      </c>
      <c r="BE31" s="16">
        <f t="shared" si="8"/>
        <v>46.8</v>
      </c>
      <c r="BF31" s="883"/>
      <c r="BG31" s="363"/>
      <c r="BH31" s="1024"/>
      <c r="BI31" s="311">
        <f t="shared" si="9"/>
        <v>4.6</v>
      </c>
      <c r="BJ31" s="16"/>
      <c r="BK31" s="16"/>
      <c r="BL31" s="883"/>
      <c r="BM31" s="883"/>
      <c r="BN31" s="883"/>
      <c r="BO31" s="16"/>
      <c r="BP31" s="16"/>
      <c r="BQ31" s="16"/>
      <c r="BR31" s="16"/>
      <c r="BS31" s="16"/>
      <c r="BT31" s="1024"/>
      <c r="BU31" s="1021"/>
      <c r="BV31" s="1024"/>
      <c r="BW31" s="1027"/>
      <c r="BY31" s="310">
        <f t="shared" si="10"/>
        <v>3.6</v>
      </c>
      <c r="CA31" s="310"/>
      <c r="CB31" s="117"/>
    </row>
    <row r="32" spans="1:80" s="306" customFormat="1" ht="15.75" customHeight="1">
      <c r="A32" s="1056"/>
      <c r="B32" s="1013"/>
      <c r="C32" s="261" t="s">
        <v>214</v>
      </c>
      <c r="D32" s="16" t="s">
        <v>278</v>
      </c>
      <c r="E32" s="184">
        <v>4</v>
      </c>
      <c r="F32" s="184">
        <v>4</v>
      </c>
      <c r="G32" s="184">
        <v>4</v>
      </c>
      <c r="H32" s="184">
        <v>4</v>
      </c>
      <c r="I32" s="184">
        <v>4</v>
      </c>
      <c r="J32" s="184">
        <v>4</v>
      </c>
      <c r="K32" s="184">
        <v>4</v>
      </c>
      <c r="L32" s="184">
        <v>4</v>
      </c>
      <c r="M32" s="184">
        <v>4</v>
      </c>
      <c r="N32" s="184">
        <v>4</v>
      </c>
      <c r="O32" s="184">
        <v>4</v>
      </c>
      <c r="P32" s="184">
        <v>4</v>
      </c>
      <c r="Q32" s="184">
        <v>4</v>
      </c>
      <c r="R32" s="184">
        <v>4</v>
      </c>
      <c r="S32" s="184">
        <v>4</v>
      </c>
      <c r="T32" s="184">
        <v>4</v>
      </c>
      <c r="U32" s="184">
        <v>4</v>
      </c>
      <c r="V32" s="184">
        <v>4</v>
      </c>
      <c r="W32" s="184">
        <v>3</v>
      </c>
      <c r="X32" s="159"/>
      <c r="Y32" s="16"/>
      <c r="Z32" s="16"/>
      <c r="AA32" s="16"/>
      <c r="AB32" s="16"/>
      <c r="AC32" s="16"/>
      <c r="AD32" s="16"/>
      <c r="AE32" s="16"/>
      <c r="AF32" s="16"/>
      <c r="AG32" s="16"/>
      <c r="AH32" s="16"/>
      <c r="AI32" s="16"/>
      <c r="AJ32" s="16"/>
      <c r="AK32" s="16"/>
      <c r="AL32" s="16"/>
      <c r="AM32" s="16"/>
      <c r="AN32" s="16"/>
      <c r="AO32" s="16"/>
      <c r="AP32" s="16"/>
      <c r="AQ32" s="16"/>
      <c r="AR32" s="16"/>
      <c r="AS32" s="16"/>
      <c r="AT32" s="16"/>
      <c r="AU32" s="883"/>
      <c r="AV32" s="16" t="e">
        <f>VLOOKUP(D32,'DANH SACH H'!$A$2:$B$9,2,0)</f>
        <v>#N/A</v>
      </c>
      <c r="AW32" s="16">
        <v>57</v>
      </c>
      <c r="AX32" s="16">
        <v>18</v>
      </c>
      <c r="AY32" s="16"/>
      <c r="AZ32" s="16"/>
      <c r="BA32" s="16"/>
      <c r="BB32" s="16"/>
      <c r="BC32" s="16" t="e">
        <f t="shared" si="6"/>
        <v>#N/A</v>
      </c>
      <c r="BD32" s="16" t="e">
        <f t="shared" si="7"/>
        <v>#N/A</v>
      </c>
      <c r="BE32" s="16" t="e">
        <f t="shared" si="8"/>
        <v>#N/A</v>
      </c>
      <c r="BF32" s="883"/>
      <c r="BG32" s="363"/>
      <c r="BH32" s="1024"/>
      <c r="BI32" s="311" t="e">
        <f t="shared" si="9"/>
        <v>#N/A</v>
      </c>
      <c r="BJ32" s="16"/>
      <c r="BK32" s="16"/>
      <c r="BL32" s="883"/>
      <c r="BM32" s="883"/>
      <c r="BN32" s="883"/>
      <c r="BO32" s="16"/>
      <c r="BP32" s="16"/>
      <c r="BQ32" s="16"/>
      <c r="BR32" s="16"/>
      <c r="BS32" s="16"/>
      <c r="BT32" s="1024"/>
      <c r="BU32" s="1021"/>
      <c r="BV32" s="1024"/>
      <c r="BW32" s="1027"/>
      <c r="BY32" s="310" t="e">
        <f t="shared" si="10"/>
        <v>#N/A</v>
      </c>
      <c r="CA32" s="310"/>
      <c r="CB32" s="117"/>
    </row>
    <row r="33" spans="1:80" s="306" customFormat="1" ht="23.25" customHeight="1">
      <c r="A33" s="1056"/>
      <c r="B33" s="1013"/>
      <c r="C33" s="157" t="s">
        <v>215</v>
      </c>
      <c r="D33" s="16" t="s">
        <v>278</v>
      </c>
      <c r="E33" s="184">
        <v>4</v>
      </c>
      <c r="F33" s="184">
        <v>4</v>
      </c>
      <c r="G33" s="184">
        <v>4</v>
      </c>
      <c r="H33" s="184">
        <v>4</v>
      </c>
      <c r="I33" s="184">
        <v>4</v>
      </c>
      <c r="J33" s="184">
        <v>4</v>
      </c>
      <c r="K33" s="184">
        <v>4</v>
      </c>
      <c r="L33" s="184">
        <v>4</v>
      </c>
      <c r="M33" s="184">
        <v>4</v>
      </c>
      <c r="N33" s="184">
        <v>4</v>
      </c>
      <c r="O33" s="184">
        <v>4</v>
      </c>
      <c r="P33" s="184">
        <v>1</v>
      </c>
      <c r="Q33" s="184"/>
      <c r="R33" s="184"/>
      <c r="S33" s="184"/>
      <c r="T33" s="184"/>
      <c r="U33" s="184"/>
      <c r="V33" s="184"/>
      <c r="W33" s="184"/>
      <c r="X33" s="358"/>
      <c r="Y33" s="289"/>
      <c r="Z33" s="30"/>
      <c r="AA33" s="30"/>
      <c r="AB33" s="16"/>
      <c r="AC33" s="16"/>
      <c r="AD33" s="16"/>
      <c r="AE33" s="16"/>
      <c r="AF33" s="16"/>
      <c r="AG33" s="16"/>
      <c r="AH33" s="16"/>
      <c r="AI33" s="16"/>
      <c r="AJ33" s="16"/>
      <c r="AK33" s="16"/>
      <c r="AL33" s="16"/>
      <c r="AM33" s="16"/>
      <c r="AN33" s="16"/>
      <c r="AO33" s="16"/>
      <c r="AP33" s="16"/>
      <c r="AQ33" s="16"/>
      <c r="AR33" s="16"/>
      <c r="AS33" s="16"/>
      <c r="AT33" s="16"/>
      <c r="AU33" s="883"/>
      <c r="AV33" s="16" t="e">
        <f>VLOOKUP(D33,'DANH SACH H'!$A$2:$B$9,2,0)</f>
        <v>#N/A</v>
      </c>
      <c r="AW33" s="16">
        <v>39</v>
      </c>
      <c r="AX33" s="16">
        <v>6</v>
      </c>
      <c r="AY33" s="16"/>
      <c r="AZ33" s="16"/>
      <c r="BA33" s="16"/>
      <c r="BB33" s="16"/>
      <c r="BC33" s="16" t="e">
        <f t="shared" si="6"/>
        <v>#N/A</v>
      </c>
      <c r="BD33" s="16" t="e">
        <f t="shared" si="7"/>
        <v>#N/A</v>
      </c>
      <c r="BE33" s="16" t="e">
        <f t="shared" si="8"/>
        <v>#N/A</v>
      </c>
      <c r="BF33" s="883"/>
      <c r="BG33" s="363"/>
      <c r="BH33" s="1024"/>
      <c r="BI33" s="311" t="e">
        <f t="shared" si="9"/>
        <v>#N/A</v>
      </c>
      <c r="BJ33" s="16"/>
      <c r="BK33" s="16"/>
      <c r="BL33" s="883"/>
      <c r="BM33" s="883"/>
      <c r="BN33" s="883"/>
      <c r="BO33" s="16"/>
      <c r="BP33" s="16"/>
      <c r="BQ33" s="16"/>
      <c r="BR33" s="16"/>
      <c r="BS33" s="16"/>
      <c r="BT33" s="1024"/>
      <c r="BU33" s="1021"/>
      <c r="BV33" s="1024"/>
      <c r="BW33" s="1027"/>
      <c r="BY33" s="310" t="e">
        <f t="shared" si="10"/>
        <v>#N/A</v>
      </c>
      <c r="BZ33" s="310"/>
      <c r="CA33" s="310"/>
      <c r="CB33" s="310"/>
    </row>
    <row r="34" spans="1:80" s="306" customFormat="1" ht="15.75" customHeight="1" thickBot="1">
      <c r="A34" s="1056"/>
      <c r="B34" s="1013"/>
      <c r="C34" s="128" t="s">
        <v>280</v>
      </c>
      <c r="D34" s="16" t="s">
        <v>278</v>
      </c>
      <c r="E34" s="184">
        <v>4</v>
      </c>
      <c r="F34" s="184">
        <v>4</v>
      </c>
      <c r="G34" s="184">
        <v>4</v>
      </c>
      <c r="H34" s="184">
        <v>4</v>
      </c>
      <c r="I34" s="184">
        <v>4</v>
      </c>
      <c r="J34" s="184">
        <v>4</v>
      </c>
      <c r="K34" s="184">
        <v>4</v>
      </c>
      <c r="L34" s="184">
        <v>4</v>
      </c>
      <c r="M34" s="184">
        <v>4</v>
      </c>
      <c r="N34" s="184">
        <v>4</v>
      </c>
      <c r="O34" s="184">
        <v>4</v>
      </c>
      <c r="P34" s="184">
        <v>1</v>
      </c>
      <c r="Q34" s="184"/>
      <c r="R34" s="184"/>
      <c r="S34" s="184"/>
      <c r="T34" s="184"/>
      <c r="U34" s="184"/>
      <c r="V34" s="184"/>
      <c r="W34" s="184"/>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883"/>
      <c r="AV34" s="16" t="e">
        <f>VLOOKUP(D34,'DANH SACH H'!$A$2:$B$9,2,0)</f>
        <v>#N/A</v>
      </c>
      <c r="AW34" s="16">
        <v>34</v>
      </c>
      <c r="AX34" s="16">
        <v>11</v>
      </c>
      <c r="AY34" s="16"/>
      <c r="AZ34" s="16"/>
      <c r="BA34" s="16"/>
      <c r="BB34" s="16"/>
      <c r="BC34" s="16" t="e">
        <f t="shared" si="6"/>
        <v>#N/A</v>
      </c>
      <c r="BD34" s="16" t="e">
        <f t="shared" si="7"/>
        <v>#N/A</v>
      </c>
      <c r="BE34" s="16" t="e">
        <f t="shared" si="8"/>
        <v>#N/A</v>
      </c>
      <c r="BF34" s="883"/>
      <c r="BG34" s="15"/>
      <c r="BH34" s="1024"/>
      <c r="BI34" s="311" t="e">
        <f t="shared" si="9"/>
        <v>#N/A</v>
      </c>
      <c r="BJ34" s="16"/>
      <c r="BK34" s="16"/>
      <c r="BL34" s="883"/>
      <c r="BM34" s="883"/>
      <c r="BN34" s="883"/>
      <c r="BO34" s="16"/>
      <c r="BP34" s="16"/>
      <c r="BQ34" s="16"/>
      <c r="BR34" s="16"/>
      <c r="BS34" s="16"/>
      <c r="BT34" s="1024"/>
      <c r="BU34" s="1021"/>
      <c r="BV34" s="1024"/>
      <c r="BW34" s="1027"/>
      <c r="BY34" s="310" t="e">
        <f t="shared" si="10"/>
        <v>#N/A</v>
      </c>
      <c r="BZ34" s="310"/>
      <c r="CA34" s="310"/>
      <c r="CB34" s="310"/>
    </row>
    <row r="35" spans="1:80" s="306" customFormat="1" ht="15.75" customHeight="1">
      <c r="A35" s="1056"/>
      <c r="B35" s="1013"/>
      <c r="C35" s="117" t="s">
        <v>335</v>
      </c>
      <c r="D35" s="41" t="s">
        <v>149</v>
      </c>
      <c r="E35" s="256"/>
      <c r="V35" s="184"/>
      <c r="W35" s="184"/>
      <c r="X35" s="16"/>
      <c r="Y35" s="16"/>
      <c r="Z35" s="256">
        <v>8</v>
      </c>
      <c r="AA35" s="256">
        <v>8</v>
      </c>
      <c r="AB35" s="256">
        <v>8</v>
      </c>
      <c r="AC35" s="256">
        <v>8</v>
      </c>
      <c r="AD35" s="256">
        <v>8</v>
      </c>
      <c r="AE35" s="256">
        <v>5</v>
      </c>
      <c r="AF35" s="256"/>
      <c r="AG35" s="256"/>
      <c r="AH35" s="256"/>
      <c r="AI35" s="256"/>
      <c r="AJ35" s="256"/>
      <c r="AK35" s="256"/>
      <c r="AL35" s="256"/>
      <c r="AM35" s="256"/>
      <c r="AN35" s="256"/>
      <c r="AO35" s="184"/>
      <c r="AP35" s="16"/>
      <c r="AQ35" s="16"/>
      <c r="AR35" s="16"/>
      <c r="AS35" s="16"/>
      <c r="AT35" s="16"/>
      <c r="AU35" s="883"/>
      <c r="AV35" s="16">
        <v>30</v>
      </c>
      <c r="AW35" s="16"/>
      <c r="AX35" s="16"/>
      <c r="AY35" s="16"/>
      <c r="AZ35" s="150">
        <v>6</v>
      </c>
      <c r="BA35" s="150">
        <v>39</v>
      </c>
      <c r="BB35" s="16"/>
      <c r="BC35" s="16">
        <f>IF(AV35&lt;25,0.8,IF(AND(AV35&gt;=25,AV35&lt;=35),1,IF(AND(AV35&gt;=36,AV35&lt;=50),1.2,1.3)))</f>
        <v>1</v>
      </c>
      <c r="BD35" s="16">
        <f>IF(AV35&lt;15,0.8,IF(AND(AV35&gt;=15,AV35&lt;=18),1,IF(AND(AV35&gt;=19,AV35&lt;=25),1.2,1.3)))</f>
        <v>1.3</v>
      </c>
      <c r="BE35" s="16">
        <f>(AW35*BC35+AX35*BD35+AZ35*BC35+BA35*BD35)+SUM(AZ35:BA35)*0.1</f>
        <v>61.2</v>
      </c>
      <c r="BF35" s="883"/>
      <c r="BG35" s="15"/>
      <c r="BH35" s="1024"/>
      <c r="BI35" s="384">
        <f>1*1+1*0.5+4*0.3+0.1*AV35+0.2*AV35</f>
        <v>11.7</v>
      </c>
      <c r="BJ35" s="16"/>
      <c r="BK35" s="16"/>
      <c r="BL35" s="883"/>
      <c r="BM35" s="883"/>
      <c r="BN35" s="883"/>
      <c r="BO35" s="16"/>
      <c r="BP35" s="16"/>
      <c r="BQ35" s="16"/>
      <c r="BR35" s="16"/>
      <c r="BS35" s="16"/>
      <c r="BT35" s="1024"/>
      <c r="BU35" s="1021"/>
      <c r="BV35" s="1024"/>
      <c r="BW35" s="1027"/>
      <c r="BY35" s="310"/>
      <c r="BZ35" s="310"/>
      <c r="CA35" s="310"/>
      <c r="CB35" s="310"/>
    </row>
    <row r="36" spans="1:80" s="306" customFormat="1" ht="15.75" customHeight="1">
      <c r="A36" s="1056"/>
      <c r="B36" s="1013"/>
      <c r="C36" s="15" t="s">
        <v>337</v>
      </c>
      <c r="D36" s="16" t="s">
        <v>149</v>
      </c>
      <c r="E36" s="184"/>
      <c r="V36" s="184"/>
      <c r="W36" s="184"/>
      <c r="X36" s="16"/>
      <c r="Y36" s="16"/>
      <c r="Z36" s="184">
        <v>8</v>
      </c>
      <c r="AA36" s="184">
        <v>8</v>
      </c>
      <c r="AB36" s="184">
        <v>8</v>
      </c>
      <c r="AC36" s="184">
        <v>8</v>
      </c>
      <c r="AD36" s="184">
        <v>8</v>
      </c>
      <c r="AE36" s="184">
        <v>5</v>
      </c>
      <c r="AF36" s="184"/>
      <c r="AG36" s="184"/>
      <c r="AH36" s="184"/>
      <c r="AI36" s="184"/>
      <c r="AJ36" s="184"/>
      <c r="AK36" s="184"/>
      <c r="AL36" s="184"/>
      <c r="AM36" s="184"/>
      <c r="AN36" s="184"/>
      <c r="AO36" s="184"/>
      <c r="AP36" s="16"/>
      <c r="AQ36" s="16"/>
      <c r="AR36" s="16"/>
      <c r="AS36" s="16"/>
      <c r="AT36" s="16"/>
      <c r="AU36" s="883"/>
      <c r="AV36" s="16">
        <v>30</v>
      </c>
      <c r="AW36" s="16"/>
      <c r="AX36" s="16"/>
      <c r="AY36" s="16"/>
      <c r="AZ36" s="150">
        <v>6</v>
      </c>
      <c r="BA36" s="150">
        <v>39</v>
      </c>
      <c r="BB36" s="16"/>
      <c r="BC36" s="16">
        <f>IF(AV36&lt;25,0.8,IF(AND(AV36&gt;=25,AV36&lt;=35),1,IF(AND(AV36&gt;=36,AV36&lt;=50),1.2,1.3)))</f>
        <v>1</v>
      </c>
      <c r="BD36" s="16">
        <f>IF(AV36&lt;15,0.8,IF(AND(AV36&gt;=15,AV36&lt;=18),1,IF(AND(AV36&gt;=19,AV36&lt;=25),1.2,1.3)))</f>
        <v>1.3</v>
      </c>
      <c r="BE36" s="16">
        <f>(AW36*BC36+AX36*BD36+AZ36*BC36+BA36*BD36)+SUM(AZ36:BA36)*0.1</f>
        <v>61.2</v>
      </c>
      <c r="BF36" s="883"/>
      <c r="BG36" s="15"/>
      <c r="BH36" s="1024"/>
      <c r="BI36" s="384">
        <f>1*1+1*0.5+4*0.3+0.1*AV36+0.2*AV36</f>
        <v>11.7</v>
      </c>
      <c r="BJ36" s="16"/>
      <c r="BK36" s="16"/>
      <c r="BL36" s="883"/>
      <c r="BM36" s="883"/>
      <c r="BN36" s="883"/>
      <c r="BO36" s="16"/>
      <c r="BP36" s="16"/>
      <c r="BQ36" s="16"/>
      <c r="BR36" s="16"/>
      <c r="BS36" s="16"/>
      <c r="BT36" s="1024"/>
      <c r="BU36" s="1021"/>
      <c r="BV36" s="1024"/>
      <c r="BW36" s="1027"/>
      <c r="BY36" s="310"/>
      <c r="BZ36" s="310"/>
      <c r="CA36" s="310"/>
      <c r="CB36" s="310"/>
    </row>
    <row r="37" spans="1:80" s="306" customFormat="1" ht="15.75" customHeight="1" thickBot="1">
      <c r="A37" s="1056"/>
      <c r="B37" s="1013"/>
      <c r="C37" s="15" t="s">
        <v>353</v>
      </c>
      <c r="D37" s="114" t="s">
        <v>278</v>
      </c>
      <c r="E37" s="119"/>
      <c r="V37" s="184"/>
      <c r="W37" s="184"/>
      <c r="X37" s="16"/>
      <c r="Y37" s="16"/>
      <c r="Z37" s="119">
        <v>4</v>
      </c>
      <c r="AA37" s="119">
        <v>4</v>
      </c>
      <c r="AB37" s="119">
        <v>4</v>
      </c>
      <c r="AC37" s="119">
        <v>4</v>
      </c>
      <c r="AD37" s="119">
        <v>4</v>
      </c>
      <c r="AE37" s="119">
        <v>4</v>
      </c>
      <c r="AF37" s="119">
        <v>4</v>
      </c>
      <c r="AG37" s="119">
        <v>4</v>
      </c>
      <c r="AH37" s="119">
        <v>4</v>
      </c>
      <c r="AI37" s="119">
        <v>4</v>
      </c>
      <c r="AJ37" s="119">
        <v>4</v>
      </c>
      <c r="AK37" s="119">
        <v>4</v>
      </c>
      <c r="AL37" s="119">
        <v>4</v>
      </c>
      <c r="AM37" s="119">
        <v>4</v>
      </c>
      <c r="AN37" s="119">
        <v>4</v>
      </c>
      <c r="AO37" s="184"/>
      <c r="AP37" s="16"/>
      <c r="AQ37" s="16"/>
      <c r="AR37" s="16"/>
      <c r="AS37" s="16"/>
      <c r="AT37" s="16"/>
      <c r="AU37" s="883"/>
      <c r="AV37" s="16">
        <v>20</v>
      </c>
      <c r="AW37" s="16"/>
      <c r="AX37" s="16"/>
      <c r="AY37" s="16"/>
      <c r="AZ37" s="150">
        <v>46</v>
      </c>
      <c r="BA37" s="150">
        <v>14</v>
      </c>
      <c r="BB37" s="16"/>
      <c r="BC37" s="16">
        <f>IF(AV37&lt;25,0.8,IF(AND(AV37&gt;=25,AV37&lt;=35),1,IF(AND(AV37&gt;=36,AV37&lt;=50),1.2,1.3)))</f>
        <v>0.8</v>
      </c>
      <c r="BD37" s="16">
        <f>IF(AV37&lt;15,0.8,IF(AND(AV37&gt;=15,AV37&lt;=18),1,IF(AND(AV37&gt;=19,AV37&lt;=25),1.2,1.3)))</f>
        <v>1.2</v>
      </c>
      <c r="BE37" s="16">
        <f>(AW37*BC37+AX37*BD37+AZ37*BC37+BA37*BD37)</f>
        <v>53.60000000000001</v>
      </c>
      <c r="BF37" s="883"/>
      <c r="BG37" s="15"/>
      <c r="BH37" s="1024"/>
      <c r="BI37" s="311">
        <f>1*1+2*0.3+0.1*AV37</f>
        <v>3.6</v>
      </c>
      <c r="BJ37" s="16"/>
      <c r="BK37" s="16"/>
      <c r="BL37" s="883"/>
      <c r="BM37" s="883"/>
      <c r="BN37" s="883"/>
      <c r="BO37" s="16"/>
      <c r="BP37" s="16"/>
      <c r="BQ37" s="16"/>
      <c r="BR37" s="16"/>
      <c r="BS37" s="16"/>
      <c r="BT37" s="1024"/>
      <c r="BU37" s="1021"/>
      <c r="BV37" s="1024"/>
      <c r="BW37" s="1027"/>
      <c r="BY37" s="310"/>
      <c r="BZ37" s="310"/>
      <c r="CA37" s="310"/>
      <c r="CB37" s="310"/>
    </row>
    <row r="38" spans="1:84" s="306" customFormat="1" ht="15.75" customHeight="1">
      <c r="A38" s="1056"/>
      <c r="B38" s="1013"/>
      <c r="C38" s="128" t="s">
        <v>128</v>
      </c>
      <c r="D38" s="289" t="s">
        <v>253</v>
      </c>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883"/>
      <c r="AV38" s="16">
        <f>VLOOKUP(D38,'DANH SACH H'!$A$2:$B$9,2,0)</f>
        <v>15</v>
      </c>
      <c r="AW38" s="16"/>
      <c r="AX38" s="16"/>
      <c r="AY38" s="16"/>
      <c r="AZ38" s="16"/>
      <c r="BA38" s="16"/>
      <c r="BB38" s="16"/>
      <c r="BC38" s="311"/>
      <c r="BD38" s="311"/>
      <c r="BE38" s="16"/>
      <c r="BF38" s="883"/>
      <c r="BG38" s="15">
        <f>448*15%</f>
        <v>67.2</v>
      </c>
      <c r="BH38" s="1024"/>
      <c r="BI38" s="311"/>
      <c r="BJ38" s="16"/>
      <c r="BK38" s="16"/>
      <c r="BL38" s="883"/>
      <c r="BM38" s="883"/>
      <c r="BN38" s="883"/>
      <c r="BO38" s="16"/>
      <c r="BP38" s="16"/>
      <c r="BQ38" s="16"/>
      <c r="BR38" s="16"/>
      <c r="BS38" s="16"/>
      <c r="BT38" s="1024"/>
      <c r="BU38" s="1021"/>
      <c r="BV38" s="1024"/>
      <c r="BW38" s="1027"/>
      <c r="BY38" s="310"/>
      <c r="BZ38" s="310"/>
      <c r="CA38" s="310"/>
      <c r="CB38" s="310"/>
      <c r="CF38" s="310"/>
    </row>
    <row r="39" spans="1:80" s="306" customFormat="1" ht="18" customHeight="1" thickBot="1">
      <c r="A39" s="1056"/>
      <c r="B39" s="1013"/>
      <c r="C39" s="15" t="s">
        <v>128</v>
      </c>
      <c r="D39" s="16" t="s">
        <v>241</v>
      </c>
      <c r="E39" s="16"/>
      <c r="F39" s="16"/>
      <c r="G39" s="16"/>
      <c r="H39" s="16"/>
      <c r="I39" s="16"/>
      <c r="J39" s="16"/>
      <c r="K39" s="16"/>
      <c r="L39" s="16"/>
      <c r="M39" s="16"/>
      <c r="N39" s="16"/>
      <c r="O39" s="16"/>
      <c r="P39" s="16"/>
      <c r="Q39" s="16"/>
      <c r="R39" s="16"/>
      <c r="S39" s="16"/>
      <c r="T39" s="16"/>
      <c r="U39" s="16"/>
      <c r="V39" s="16"/>
      <c r="W39" s="16"/>
      <c r="X39" s="16"/>
      <c r="Y39" s="16"/>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883"/>
      <c r="AV39" s="16">
        <f>VLOOKUP(D39,'DANH SACH H'!$A$2:$B$9,2,0)</f>
        <v>11</v>
      </c>
      <c r="AW39" s="16"/>
      <c r="AX39" s="16"/>
      <c r="AY39" s="368"/>
      <c r="AZ39" s="16"/>
      <c r="BA39" s="16"/>
      <c r="BB39" s="16"/>
      <c r="BC39" s="311"/>
      <c r="BD39" s="311"/>
      <c r="BE39" s="16"/>
      <c r="BF39" s="883"/>
      <c r="BG39" s="15">
        <f>448*15%</f>
        <v>67.2</v>
      </c>
      <c r="BH39" s="1024"/>
      <c r="BI39" s="311"/>
      <c r="BJ39" s="16"/>
      <c r="BK39" s="16"/>
      <c r="BL39" s="883"/>
      <c r="BM39" s="883"/>
      <c r="BN39" s="883"/>
      <c r="BO39" s="16"/>
      <c r="BP39" s="16"/>
      <c r="BQ39" s="16"/>
      <c r="BR39" s="16"/>
      <c r="BS39" s="16"/>
      <c r="BT39" s="1024"/>
      <c r="BU39" s="1021"/>
      <c r="BV39" s="1024"/>
      <c r="BW39" s="1027"/>
      <c r="BY39" s="310"/>
      <c r="BZ39" s="310"/>
      <c r="CA39" s="310"/>
      <c r="CB39" s="310"/>
    </row>
    <row r="40" spans="1:82" s="312" customFormat="1" ht="3.75" customHeight="1" hidden="1" thickBot="1">
      <c r="A40" s="1056"/>
      <c r="B40" s="1013"/>
      <c r="C40" s="130"/>
      <c r="D40" s="370"/>
      <c r="E40" s="407"/>
      <c r="F40" s="407"/>
      <c r="G40" s="407"/>
      <c r="H40" s="407"/>
      <c r="I40" s="407"/>
      <c r="J40" s="407"/>
      <c r="K40" s="407"/>
      <c r="L40" s="407"/>
      <c r="M40" s="407"/>
      <c r="N40" s="407"/>
      <c r="O40" s="407"/>
      <c r="P40" s="407"/>
      <c r="Q40" s="407"/>
      <c r="R40" s="407"/>
      <c r="S40" s="407"/>
      <c r="T40" s="407"/>
      <c r="U40" s="407"/>
      <c r="V40" s="407"/>
      <c r="W40" s="407"/>
      <c r="X40" s="407"/>
      <c r="Y40" s="407"/>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375"/>
      <c r="AV40" s="119"/>
      <c r="AW40" s="375"/>
      <c r="AX40" s="375"/>
      <c r="AY40" s="411"/>
      <c r="AZ40" s="411"/>
      <c r="BA40" s="411"/>
      <c r="BB40" s="411"/>
      <c r="BC40" s="367"/>
      <c r="BD40" s="367"/>
      <c r="BE40" s="375"/>
      <c r="BF40" s="375"/>
      <c r="BG40" s="375"/>
      <c r="BH40" s="412"/>
      <c r="BI40" s="367"/>
      <c r="BJ40" s="413"/>
      <c r="BK40" s="413"/>
      <c r="BL40" s="375"/>
      <c r="BM40" s="375"/>
      <c r="BN40" s="367"/>
      <c r="BO40" s="413"/>
      <c r="BP40" s="413"/>
      <c r="BQ40" s="413"/>
      <c r="BR40" s="413"/>
      <c r="BS40" s="375"/>
      <c r="BT40" s="414"/>
      <c r="BU40" s="415"/>
      <c r="BV40" s="367"/>
      <c r="BW40" s="416"/>
      <c r="BX40" s="306"/>
      <c r="BY40" s="310"/>
      <c r="BZ40" s="310">
        <f>0.3*4+0.2*AV40+0.1*AV40</f>
        <v>1.2</v>
      </c>
      <c r="CA40" s="310"/>
      <c r="CB40" s="310"/>
      <c r="CD40" s="306"/>
    </row>
    <row r="41" spans="1:82" s="312" customFormat="1" ht="14.25" customHeight="1" thickBot="1">
      <c r="A41" s="1057"/>
      <c r="B41" s="1063"/>
      <c r="C41" s="374" t="s">
        <v>143</v>
      </c>
      <c r="D41" s="418"/>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375"/>
      <c r="AV41" s="407"/>
      <c r="AW41" s="375"/>
      <c r="AX41" s="375"/>
      <c r="AY41" s="365"/>
      <c r="AZ41" s="365"/>
      <c r="BA41" s="365"/>
      <c r="BB41" s="365"/>
      <c r="BC41" s="367"/>
      <c r="BD41" s="367"/>
      <c r="BE41" s="375"/>
      <c r="BF41" s="375"/>
      <c r="BG41" s="375"/>
      <c r="BH41" s="412"/>
      <c r="BI41" s="367"/>
      <c r="BJ41" s="413"/>
      <c r="BK41" s="413"/>
      <c r="BL41" s="375"/>
      <c r="BM41" s="375"/>
      <c r="BN41" s="367"/>
      <c r="BO41" s="413"/>
      <c r="BP41" s="413"/>
      <c r="BQ41" s="413"/>
      <c r="BR41" s="413"/>
      <c r="BS41" s="375"/>
      <c r="BT41" s="414"/>
      <c r="BU41" s="415"/>
      <c r="BV41" s="367"/>
      <c r="BW41" s="416"/>
      <c r="BX41" s="306"/>
      <c r="BY41" s="310"/>
      <c r="BZ41" s="310"/>
      <c r="CA41" s="310"/>
      <c r="CB41" s="310"/>
      <c r="CD41" s="306"/>
    </row>
    <row r="42" spans="1:82" s="312" customFormat="1" ht="13.5" customHeight="1" thickBot="1">
      <c r="A42" s="1010">
        <v>4</v>
      </c>
      <c r="B42" s="1012" t="s">
        <v>71</v>
      </c>
      <c r="C42" s="392" t="s">
        <v>262</v>
      </c>
      <c r="D42" s="289" t="s">
        <v>149</v>
      </c>
      <c r="E42" s="350">
        <v>8</v>
      </c>
      <c r="F42" s="350">
        <v>8</v>
      </c>
      <c r="G42" s="350">
        <v>8</v>
      </c>
      <c r="H42" s="350">
        <v>8</v>
      </c>
      <c r="I42" s="350">
        <v>8</v>
      </c>
      <c r="J42" s="350">
        <v>8</v>
      </c>
      <c r="K42" s="350">
        <v>8</v>
      </c>
      <c r="L42" s="350">
        <v>4</v>
      </c>
      <c r="M42" s="350"/>
      <c r="N42" s="350"/>
      <c r="O42" s="350"/>
      <c r="P42" s="350"/>
      <c r="Q42" s="350"/>
      <c r="R42" s="350"/>
      <c r="S42" s="350" t="s">
        <v>207</v>
      </c>
      <c r="T42" s="417"/>
      <c r="U42" s="417"/>
      <c r="V42" s="417"/>
      <c r="W42" s="417"/>
      <c r="X42" s="417"/>
      <c r="Y42" s="361"/>
      <c r="Z42" s="361"/>
      <c r="AA42" s="361"/>
      <c r="AB42" s="361"/>
      <c r="AC42" s="361"/>
      <c r="AD42" s="361"/>
      <c r="AE42" s="361"/>
      <c r="AF42" s="361"/>
      <c r="AG42" s="361"/>
      <c r="AH42" s="361"/>
      <c r="AI42" s="361"/>
      <c r="AJ42" s="361"/>
      <c r="AK42" s="361"/>
      <c r="AL42" s="361"/>
      <c r="AM42" s="361"/>
      <c r="AN42" s="361"/>
      <c r="AO42" s="361"/>
      <c r="AP42" s="361"/>
      <c r="AQ42" s="361"/>
      <c r="AR42" s="393"/>
      <c r="AS42" s="393"/>
      <c r="AT42" s="393"/>
      <c r="AU42" s="1058">
        <f>SUM(E42:L43)+SUM(Z44:AN45)</f>
        <v>364</v>
      </c>
      <c r="AV42" s="41">
        <f>VLOOKUP(D42,'DANH SACH H'!$A$2:$B$7,2,0)</f>
        <v>30</v>
      </c>
      <c r="AW42" s="41">
        <v>8</v>
      </c>
      <c r="AX42" s="41">
        <v>52</v>
      </c>
      <c r="AY42" s="41"/>
      <c r="AZ42" s="41"/>
      <c r="BA42" s="41"/>
      <c r="BB42" s="41"/>
      <c r="BC42" s="41">
        <f>IF(AV42&lt;25,0.8,IF(AND(AV42&gt;=25,AV42&lt;=35),1,IF(AND(AV42&gt;=36,AV42&lt;=50),1.2,1.3)))</f>
        <v>1</v>
      </c>
      <c r="BD42" s="41">
        <f>IF(AV42&lt;15,0.8,IF(AND(AV42&gt;=15,AV42&lt;=18),1,IF(AND(AV42&gt;=19,AV42&lt;=25),1.2,1.3)))</f>
        <v>1.3</v>
      </c>
      <c r="BE42" s="41">
        <f>(AW42*BC42+AX42*BD42+AZ42*BC42+BA42*BD42)+SUM(AW42:AX42)*0.1</f>
        <v>81.60000000000001</v>
      </c>
      <c r="BF42" s="1058">
        <f>448*30%</f>
        <v>134.4</v>
      </c>
      <c r="BG42" s="362"/>
      <c r="BH42" s="1068"/>
      <c r="BI42" s="384">
        <f>1*1+1*0.5+8*0.3+0.1*AV42+0.2*AV42</f>
        <v>12.9</v>
      </c>
      <c r="BJ42" s="289"/>
      <c r="BK42" s="289"/>
      <c r="BL42" s="1058"/>
      <c r="BM42" s="1058"/>
      <c r="BN42" s="1067">
        <f>SUM(BF42:BM46)</f>
        <v>153.3</v>
      </c>
      <c r="BO42" s="289"/>
      <c r="BP42" s="289"/>
      <c r="BQ42" s="289"/>
      <c r="BR42" s="289"/>
      <c r="BS42" s="289">
        <f>SUM(BO42:BR46)</f>
        <v>448</v>
      </c>
      <c r="BT42" s="1080">
        <f>SUM(BE42:BE46)+BN42+BR43</f>
        <v>1072.1</v>
      </c>
      <c r="BU42" s="1073">
        <f>14*40</f>
        <v>560</v>
      </c>
      <c r="BV42" s="1067">
        <f>BT42-BU42</f>
        <v>512.0999999999999</v>
      </c>
      <c r="BW42" s="1072"/>
      <c r="BX42" s="306"/>
      <c r="BY42" s="310"/>
      <c r="BZ42" s="307">
        <f>4*0.3+0.1*AV42+0.2*AV42</f>
        <v>10.2</v>
      </c>
      <c r="CA42" s="310"/>
      <c r="CB42" s="310" t="s">
        <v>312</v>
      </c>
      <c r="CD42" s="306"/>
    </row>
    <row r="43" spans="1:82" s="312" customFormat="1" ht="18" customHeight="1">
      <c r="A43" s="864"/>
      <c r="B43" s="1013"/>
      <c r="C43" s="261" t="s">
        <v>268</v>
      </c>
      <c r="D43" s="16" t="s">
        <v>241</v>
      </c>
      <c r="E43" s="184">
        <v>8</v>
      </c>
      <c r="F43" s="184">
        <v>8</v>
      </c>
      <c r="G43" s="184">
        <v>8</v>
      </c>
      <c r="H43" s="184">
        <v>8</v>
      </c>
      <c r="I43" s="184">
        <v>8</v>
      </c>
      <c r="J43" s="184">
        <v>8</v>
      </c>
      <c r="K43" s="184">
        <v>8</v>
      </c>
      <c r="L43" s="184">
        <v>8</v>
      </c>
      <c r="M43" s="184">
        <v>8</v>
      </c>
      <c r="N43" s="184">
        <v>8</v>
      </c>
      <c r="O43" s="184">
        <v>8</v>
      </c>
      <c r="P43" s="184">
        <v>8</v>
      </c>
      <c r="Q43" s="184">
        <v>8</v>
      </c>
      <c r="R43" s="184">
        <v>8</v>
      </c>
      <c r="S43" s="184">
        <v>8</v>
      </c>
      <c r="T43" s="30"/>
      <c r="U43" s="115"/>
      <c r="V43" s="115"/>
      <c r="W43" s="115"/>
      <c r="X43" s="115"/>
      <c r="Y43" s="149"/>
      <c r="Z43" s="149"/>
      <c r="AA43" s="149"/>
      <c r="AB43" s="149"/>
      <c r="AC43" s="149"/>
      <c r="AD43" s="149"/>
      <c r="AE43" s="149"/>
      <c r="AF43" s="149"/>
      <c r="AG43" s="149"/>
      <c r="AH43" s="149"/>
      <c r="AI43" s="149"/>
      <c r="AJ43" s="149"/>
      <c r="AK43" s="149"/>
      <c r="AL43" s="149"/>
      <c r="AM43" s="149"/>
      <c r="AN43" s="149"/>
      <c r="AO43" s="149"/>
      <c r="AP43" s="149"/>
      <c r="AQ43" s="149"/>
      <c r="AR43" s="16"/>
      <c r="AS43" s="16"/>
      <c r="AT43" s="16"/>
      <c r="AU43" s="883"/>
      <c r="AV43" s="289">
        <f>VLOOKUP(D43,'DANH SACH H'!$A$2:$B$7,2,0)</f>
        <v>11</v>
      </c>
      <c r="AW43" s="289">
        <v>32</v>
      </c>
      <c r="AX43" s="289">
        <v>88</v>
      </c>
      <c r="AY43" s="289"/>
      <c r="AZ43" s="289"/>
      <c r="BA43" s="289"/>
      <c r="BB43" s="289"/>
      <c r="BC43" s="289">
        <f>IF(AV43&lt;25,0.8,IF(AND(AV43&gt;=25,AV43&lt;=35),1,IF(AND(AV43&gt;=36,AV43&lt;=50),1.2,1.3)))</f>
        <v>0.8</v>
      </c>
      <c r="BD43" s="289">
        <f>IF(AV43&lt;15,0.8,IF(AND(AV43&gt;=15,AV43&lt;=18),1,IF(AND(AV43&gt;=19,AV43&lt;=25),1.2,1.3)))</f>
        <v>0.8</v>
      </c>
      <c r="BE43" s="289">
        <f>(AW43*BC43+AX43*BD43+AZ43*BC43+BA43*BD43)+SUM(AW43:AX43)*0.1</f>
        <v>108</v>
      </c>
      <c r="BF43" s="883"/>
      <c r="BG43" s="363"/>
      <c r="BH43" s="1068"/>
      <c r="BI43" s="311">
        <f>1*1+1*0.5+4*0.3+0.1*AV43+0.2*AV43</f>
        <v>6</v>
      </c>
      <c r="BJ43" s="16"/>
      <c r="BK43" s="16"/>
      <c r="BL43" s="883"/>
      <c r="BM43" s="883"/>
      <c r="BN43" s="1024"/>
      <c r="BO43" s="16"/>
      <c r="BP43" s="16"/>
      <c r="BQ43" s="16"/>
      <c r="BR43" s="16">
        <v>448</v>
      </c>
      <c r="BS43" s="16"/>
      <c r="BT43" s="1076"/>
      <c r="BU43" s="1021"/>
      <c r="BV43" s="1024"/>
      <c r="BW43" s="1027"/>
      <c r="BX43" s="306"/>
      <c r="BY43" s="310"/>
      <c r="BZ43" s="307">
        <f>4*0.3+0.1*AV43+0.2*AV43</f>
        <v>4.5</v>
      </c>
      <c r="CA43" s="310"/>
      <c r="CB43" s="310" t="s">
        <v>312</v>
      </c>
      <c r="CD43" s="306"/>
    </row>
    <row r="44" spans="1:82" s="312" customFormat="1" ht="18" customHeight="1">
      <c r="A44" s="1077"/>
      <c r="B44" s="1013"/>
      <c r="C44" s="392" t="s">
        <v>347</v>
      </c>
      <c r="D44" s="289" t="s">
        <v>244</v>
      </c>
      <c r="E44" s="287"/>
      <c r="F44" s="287"/>
      <c r="G44" s="287"/>
      <c r="H44" s="287"/>
      <c r="I44" s="287"/>
      <c r="J44" s="287"/>
      <c r="K44" s="287"/>
      <c r="L44" s="287"/>
      <c r="M44" s="287"/>
      <c r="N44" s="287"/>
      <c r="O44" s="287"/>
      <c r="P44" s="287"/>
      <c r="Q44" s="258"/>
      <c r="R44" s="258"/>
      <c r="S44" s="258"/>
      <c r="T44" s="373"/>
      <c r="U44" s="438"/>
      <c r="V44" s="438"/>
      <c r="W44" s="438"/>
      <c r="X44" s="438"/>
      <c r="Y44" s="439"/>
      <c r="Z44" s="350">
        <v>8</v>
      </c>
      <c r="AA44" s="350">
        <v>8</v>
      </c>
      <c r="AB44" s="350">
        <v>8</v>
      </c>
      <c r="AC44" s="350">
        <v>8</v>
      </c>
      <c r="AD44" s="350">
        <v>8</v>
      </c>
      <c r="AE44" s="350">
        <v>8</v>
      </c>
      <c r="AF44" s="350">
        <v>8</v>
      </c>
      <c r="AG44" s="350">
        <v>8</v>
      </c>
      <c r="AH44" s="350">
        <v>8</v>
      </c>
      <c r="AI44" s="350">
        <v>8</v>
      </c>
      <c r="AJ44" s="350">
        <v>8</v>
      </c>
      <c r="AK44" s="350">
        <v>8</v>
      </c>
      <c r="AL44" s="350">
        <v>8</v>
      </c>
      <c r="AM44" s="350">
        <v>8</v>
      </c>
      <c r="AN44" s="350">
        <v>8</v>
      </c>
      <c r="AO44" s="439"/>
      <c r="AP44" s="439"/>
      <c r="AQ44" s="439"/>
      <c r="AR44" s="133"/>
      <c r="AS44" s="133"/>
      <c r="AT44" s="133"/>
      <c r="AU44" s="1059"/>
      <c r="AV44" s="400">
        <v>35</v>
      </c>
      <c r="AW44" s="400"/>
      <c r="AX44" s="400"/>
      <c r="AY44" s="400"/>
      <c r="AZ44" s="150">
        <v>32</v>
      </c>
      <c r="BA44" s="150">
        <v>88</v>
      </c>
      <c r="BB44" s="400"/>
      <c r="BC44" s="289">
        <f>IF(AV44&lt;25,0.8,IF(AND(AV44&gt;=25,AV44&lt;=35),1,IF(AND(AV44&gt;=36,AV44&lt;=50),1.2,1.3)))</f>
        <v>1</v>
      </c>
      <c r="BD44" s="289">
        <f>IF(AV44&lt;15,0.8,IF(AND(AV44&gt;=15,AV44&lt;=18),1,IF(AND(AV44&gt;=19,AV44&lt;=25),1.2,1.3)))</f>
        <v>1.3</v>
      </c>
      <c r="BE44" s="289">
        <f>(AW44*BC44+AX44*BD44+AZ44*BC44+BA44*BD44)+SUM(AW44:AX44)*0.1</f>
        <v>146.4</v>
      </c>
      <c r="BF44" s="1059"/>
      <c r="BG44" s="440"/>
      <c r="BH44" s="1068"/>
      <c r="BI44" s="434"/>
      <c r="BJ44" s="133"/>
      <c r="BK44" s="133"/>
      <c r="BL44" s="1059"/>
      <c r="BM44" s="1059"/>
      <c r="BN44" s="1064"/>
      <c r="BO44" s="133"/>
      <c r="BP44" s="133"/>
      <c r="BQ44" s="133"/>
      <c r="BR44" s="133"/>
      <c r="BS44" s="133"/>
      <c r="BT44" s="1081"/>
      <c r="BU44" s="1071"/>
      <c r="BV44" s="1064"/>
      <c r="BW44" s="1069"/>
      <c r="BX44" s="306"/>
      <c r="BY44" s="310"/>
      <c r="BZ44" s="309"/>
      <c r="CA44" s="310"/>
      <c r="CB44" s="310"/>
      <c r="CD44" s="306"/>
    </row>
    <row r="45" spans="1:82" s="312" customFormat="1" ht="18" customHeight="1">
      <c r="A45" s="1077"/>
      <c r="B45" s="1013"/>
      <c r="C45" s="261" t="s">
        <v>349</v>
      </c>
      <c r="D45" s="16" t="s">
        <v>243</v>
      </c>
      <c r="E45" s="287"/>
      <c r="F45" s="287"/>
      <c r="G45" s="287"/>
      <c r="H45" s="287"/>
      <c r="I45" s="287"/>
      <c r="J45" s="287"/>
      <c r="K45" s="287"/>
      <c r="L45" s="287"/>
      <c r="M45" s="287"/>
      <c r="N45" s="287"/>
      <c r="O45" s="287"/>
      <c r="P45" s="287"/>
      <c r="Q45" s="258"/>
      <c r="R45" s="258"/>
      <c r="S45" s="258"/>
      <c r="T45" s="373"/>
      <c r="U45" s="438"/>
      <c r="V45" s="438"/>
      <c r="W45" s="438"/>
      <c r="X45" s="438"/>
      <c r="Y45" s="439"/>
      <c r="Z45" s="184">
        <v>8</v>
      </c>
      <c r="AA45" s="184">
        <v>8</v>
      </c>
      <c r="AB45" s="184">
        <v>8</v>
      </c>
      <c r="AC45" s="184">
        <v>8</v>
      </c>
      <c r="AD45" s="184">
        <v>8</v>
      </c>
      <c r="AE45" s="184">
        <v>8</v>
      </c>
      <c r="AF45" s="184">
        <v>8</v>
      </c>
      <c r="AG45" s="184">
        <v>8</v>
      </c>
      <c r="AH45" s="184">
        <v>8</v>
      </c>
      <c r="AI45" s="184">
        <v>8</v>
      </c>
      <c r="AJ45" s="184">
        <v>8</v>
      </c>
      <c r="AK45" s="184">
        <v>8</v>
      </c>
      <c r="AL45" s="184">
        <v>8</v>
      </c>
      <c r="AM45" s="184">
        <v>8</v>
      </c>
      <c r="AN45" s="184">
        <v>8</v>
      </c>
      <c r="AO45" s="439"/>
      <c r="AP45" s="439"/>
      <c r="AQ45" s="439"/>
      <c r="AR45" s="133"/>
      <c r="AS45" s="133"/>
      <c r="AT45" s="133"/>
      <c r="AU45" s="1059"/>
      <c r="AV45" s="400">
        <v>24</v>
      </c>
      <c r="AW45" s="400"/>
      <c r="AX45" s="400"/>
      <c r="AY45" s="400"/>
      <c r="AZ45" s="150">
        <v>23</v>
      </c>
      <c r="BA45" s="150">
        <v>97</v>
      </c>
      <c r="BB45" s="400"/>
      <c r="BC45" s="289">
        <f>IF(AV45&lt;25,0.8,IF(AND(AV45&gt;=25,AV45&lt;=35),1,IF(AND(AV45&gt;=36,AV45&lt;=50),1.2,1.3)))</f>
        <v>0.8</v>
      </c>
      <c r="BD45" s="289">
        <f>IF(AV45&lt;15,0.8,IF(AND(AV45&gt;=15,AV45&lt;=18),1,IF(AND(AV45&gt;=19,AV45&lt;=25),1.2,1.3)))</f>
        <v>1.2</v>
      </c>
      <c r="BE45" s="289">
        <f>(AW45*BC45+AX45*BD45+AZ45*BC45+BA45*BD45)+SUM(AW45:AX45)*0.1</f>
        <v>134.79999999999998</v>
      </c>
      <c r="BF45" s="1059"/>
      <c r="BG45" s="440"/>
      <c r="BH45" s="1068"/>
      <c r="BI45" s="434"/>
      <c r="BJ45" s="133"/>
      <c r="BK45" s="133"/>
      <c r="BL45" s="1059"/>
      <c r="BM45" s="1059"/>
      <c r="BN45" s="1064"/>
      <c r="BO45" s="133"/>
      <c r="BP45" s="133"/>
      <c r="BQ45" s="133"/>
      <c r="BR45" s="133"/>
      <c r="BS45" s="133"/>
      <c r="BT45" s="1081"/>
      <c r="BU45" s="1071"/>
      <c r="BV45" s="1064"/>
      <c r="BW45" s="1069"/>
      <c r="BX45" s="306"/>
      <c r="BY45" s="310"/>
      <c r="BZ45" s="309"/>
      <c r="CA45" s="310"/>
      <c r="CB45" s="310"/>
      <c r="CD45" s="306"/>
    </row>
    <row r="46" spans="1:84" s="312" customFormat="1" ht="15.75" customHeight="1" thickBot="1">
      <c r="A46" s="1062"/>
      <c r="B46" s="1063"/>
      <c r="C46" s="374" t="s">
        <v>143</v>
      </c>
      <c r="D46" s="348"/>
      <c r="E46" s="375"/>
      <c r="F46" s="375"/>
      <c r="G46" s="375"/>
      <c r="H46" s="375"/>
      <c r="I46" s="375"/>
      <c r="J46" s="375"/>
      <c r="K46" s="375"/>
      <c r="L46" s="375"/>
      <c r="M46" s="375"/>
      <c r="N46" s="375"/>
      <c r="O46" s="375"/>
      <c r="P46" s="375"/>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060"/>
      <c r="AV46" s="114"/>
      <c r="AW46" s="114"/>
      <c r="AX46" s="114"/>
      <c r="AY46" s="320"/>
      <c r="AZ46" s="320"/>
      <c r="BA46" s="114"/>
      <c r="BB46" s="114"/>
      <c r="BC46" s="314"/>
      <c r="BD46" s="314"/>
      <c r="BE46" s="114">
        <v>0</v>
      </c>
      <c r="BF46" s="1060"/>
      <c r="BG46" s="366"/>
      <c r="BH46" s="1089"/>
      <c r="BI46" s="314"/>
      <c r="BJ46" s="114"/>
      <c r="BK46" s="114"/>
      <c r="BL46" s="1060"/>
      <c r="BM46" s="1060"/>
      <c r="BN46" s="1065"/>
      <c r="BO46" s="114"/>
      <c r="BP46" s="114"/>
      <c r="BQ46" s="114"/>
      <c r="BR46" s="114"/>
      <c r="BS46" s="114"/>
      <c r="BT46" s="1082"/>
      <c r="BU46" s="1066"/>
      <c r="BV46" s="1065"/>
      <c r="BW46" s="1070"/>
      <c r="BX46" s="306"/>
      <c r="BY46" s="310"/>
      <c r="BZ46" s="310"/>
      <c r="CA46" s="310"/>
      <c r="CB46" s="310"/>
      <c r="CD46" s="306"/>
      <c r="CF46" s="310"/>
    </row>
    <row r="47" spans="1:82" s="312" customFormat="1" ht="18" customHeight="1">
      <c r="A47" s="1010">
        <v>5</v>
      </c>
      <c r="B47" s="1012" t="s">
        <v>73</v>
      </c>
      <c r="C47" s="271" t="s">
        <v>261</v>
      </c>
      <c r="D47" s="41" t="s">
        <v>149</v>
      </c>
      <c r="E47" s="256">
        <v>8</v>
      </c>
      <c r="F47" s="256">
        <v>8</v>
      </c>
      <c r="G47" s="256">
        <v>8</v>
      </c>
      <c r="H47" s="256">
        <v>8</v>
      </c>
      <c r="I47" s="256">
        <v>8</v>
      </c>
      <c r="J47" s="256">
        <v>8</v>
      </c>
      <c r="K47" s="256">
        <v>8</v>
      </c>
      <c r="L47" s="256">
        <v>4</v>
      </c>
      <c r="M47" s="256"/>
      <c r="N47" s="256"/>
      <c r="O47" s="288"/>
      <c r="P47" s="288"/>
      <c r="Q47" s="288"/>
      <c r="R47" s="288"/>
      <c r="S47" s="288"/>
      <c r="T47" s="288"/>
      <c r="U47" s="360"/>
      <c r="V47" s="360"/>
      <c r="W47" s="360"/>
      <c r="X47" s="360"/>
      <c r="Y47" s="376"/>
      <c r="Z47" s="376"/>
      <c r="AA47" s="376"/>
      <c r="AB47" s="376"/>
      <c r="AC47" s="376"/>
      <c r="AD47" s="376"/>
      <c r="AE47" s="376"/>
      <c r="AF47" s="376"/>
      <c r="AG47" s="376"/>
      <c r="AH47" s="376"/>
      <c r="AI47" s="376"/>
      <c r="AJ47" s="376"/>
      <c r="AK47" s="376"/>
      <c r="AL47" s="376"/>
      <c r="AM47" s="376"/>
      <c r="AN47" s="376"/>
      <c r="AO47" s="376"/>
      <c r="AP47" s="376"/>
      <c r="AQ47" s="376"/>
      <c r="AR47" s="41"/>
      <c r="AS47" s="41"/>
      <c r="AT47" s="41"/>
      <c r="AU47" s="1015">
        <f>SUM(E47:P50)</f>
        <v>321</v>
      </c>
      <c r="AV47" s="16">
        <f>VLOOKUP(D47,'DANH SACH H'!$A$2:$B$7,2,0)</f>
        <v>30</v>
      </c>
      <c r="AW47" s="41">
        <v>12</v>
      </c>
      <c r="AX47" s="41">
        <v>48</v>
      </c>
      <c r="AY47" s="41"/>
      <c r="AZ47" s="41"/>
      <c r="BA47" s="41"/>
      <c r="BB47" s="41"/>
      <c r="BC47" s="311">
        <f aca="true" t="shared" si="11" ref="BC47:BC54">IF(AV47&lt;25,0.8,IF(AND(AV47&gt;=25,AV47&lt;=35),1,IF(AND(AV47&gt;=36,AV47&lt;=50),1.2,1.3)))</f>
        <v>1</v>
      </c>
      <c r="BD47" s="311">
        <f aca="true" t="shared" si="12" ref="BD47:BD54">IF(AV47&lt;15,0.8,IF(AND(AV47&gt;=15,AV47&lt;=18),1,IF(AND(AV47&gt;=19,AV47&lt;=25),1.2,1.3)))</f>
        <v>1.3</v>
      </c>
      <c r="BE47" s="41">
        <f aca="true" t="shared" si="13" ref="BE47:BE54">(AW47*BC47+AX47*BD47+AZ47*BC47+BA47*BD47)+SUM(AW47:AX47)*0.1</f>
        <v>80.4</v>
      </c>
      <c r="BF47" s="117"/>
      <c r="BG47" s="117"/>
      <c r="BH47" s="1090"/>
      <c r="BI47" s="307">
        <f aca="true" t="shared" si="14" ref="BI47:BI54">1*1+1*0.5+4*0.3+0.1*AV47+0.2*AV47</f>
        <v>11.7</v>
      </c>
      <c r="BJ47" s="41"/>
      <c r="BK47" s="41"/>
      <c r="BL47" s="1015"/>
      <c r="BM47" s="1015"/>
      <c r="BN47" s="1015" t="e">
        <f>SUM(BF47:BM57)</f>
        <v>#N/A</v>
      </c>
      <c r="BO47" s="41"/>
      <c r="BP47" s="41"/>
      <c r="BQ47" s="41"/>
      <c r="BR47" s="41"/>
      <c r="BS47" s="41"/>
      <c r="BT47" s="1023" t="e">
        <f>SUM(BE47:BE56)+BN47</f>
        <v>#N/A</v>
      </c>
      <c r="BU47" s="1020">
        <f>14*40</f>
        <v>560</v>
      </c>
      <c r="BV47" s="1023" t="e">
        <f>BT47-BU47</f>
        <v>#N/A</v>
      </c>
      <c r="BW47" s="1026"/>
      <c r="BX47" s="306"/>
      <c r="BY47" s="310"/>
      <c r="BZ47" s="310">
        <f>0.3*4+0.2*AV47+0.1*AV47</f>
        <v>10.2</v>
      </c>
      <c r="CA47" s="310"/>
      <c r="CB47" s="310" t="s">
        <v>311</v>
      </c>
      <c r="CD47" s="306"/>
    </row>
    <row r="48" spans="1:82" s="312" customFormat="1" ht="12.75">
      <c r="A48" s="864"/>
      <c r="B48" s="1013"/>
      <c r="C48" s="261" t="s">
        <v>263</v>
      </c>
      <c r="D48" s="16" t="s">
        <v>149</v>
      </c>
      <c r="E48" s="184">
        <v>8</v>
      </c>
      <c r="F48" s="184">
        <v>8</v>
      </c>
      <c r="G48" s="184">
        <v>8</v>
      </c>
      <c r="H48" s="184">
        <v>8</v>
      </c>
      <c r="I48" s="184">
        <v>8</v>
      </c>
      <c r="J48" s="184">
        <v>8</v>
      </c>
      <c r="K48" s="184">
        <v>8</v>
      </c>
      <c r="L48" s="184">
        <v>8</v>
      </c>
      <c r="M48" s="184">
        <v>8</v>
      </c>
      <c r="N48" s="184">
        <v>3</v>
      </c>
      <c r="O48" s="258"/>
      <c r="P48" s="258"/>
      <c r="Q48" s="258"/>
      <c r="R48" s="258"/>
      <c r="S48" s="258"/>
      <c r="T48" s="258"/>
      <c r="U48" s="30"/>
      <c r="V48" s="30"/>
      <c r="W48" s="30"/>
      <c r="X48" s="30"/>
      <c r="Y48" s="377"/>
      <c r="Z48" s="377"/>
      <c r="AA48" s="377"/>
      <c r="AB48" s="377"/>
      <c r="AC48" s="377"/>
      <c r="AD48" s="377"/>
      <c r="AE48" s="377"/>
      <c r="AF48" s="377"/>
      <c r="AG48" s="377"/>
      <c r="AH48" s="377"/>
      <c r="AI48" s="377"/>
      <c r="AJ48" s="377"/>
      <c r="AK48" s="377"/>
      <c r="AL48" s="377"/>
      <c r="AM48" s="377"/>
      <c r="AN48" s="377"/>
      <c r="AO48" s="377"/>
      <c r="AP48" s="377"/>
      <c r="AQ48" s="377"/>
      <c r="AR48" s="16"/>
      <c r="AS48" s="16"/>
      <c r="AT48" s="16"/>
      <c r="AU48" s="883"/>
      <c r="AV48" s="16">
        <f>VLOOKUP(D48,'DANH SACH H'!$A$2:$B$9,2,0)</f>
        <v>30</v>
      </c>
      <c r="AW48" s="16">
        <v>12</v>
      </c>
      <c r="AX48" s="16">
        <v>63</v>
      </c>
      <c r="AY48" s="16"/>
      <c r="AZ48" s="16"/>
      <c r="BA48" s="16"/>
      <c r="BB48" s="16"/>
      <c r="BC48" s="311">
        <f t="shared" si="11"/>
        <v>1</v>
      </c>
      <c r="BD48" s="311">
        <f t="shared" si="12"/>
        <v>1.3</v>
      </c>
      <c r="BE48" s="289">
        <f t="shared" si="13"/>
        <v>101.4</v>
      </c>
      <c r="BF48" s="15"/>
      <c r="BG48" s="15"/>
      <c r="BH48" s="1068"/>
      <c r="BI48" s="311">
        <f t="shared" si="14"/>
        <v>11.7</v>
      </c>
      <c r="BJ48" s="16"/>
      <c r="BK48" s="16"/>
      <c r="BL48" s="883"/>
      <c r="BM48" s="883"/>
      <c r="BN48" s="883"/>
      <c r="BO48" s="16"/>
      <c r="BP48" s="16"/>
      <c r="BQ48" s="16"/>
      <c r="BR48" s="16"/>
      <c r="BS48" s="16"/>
      <c r="BT48" s="1024"/>
      <c r="BU48" s="1021"/>
      <c r="BV48" s="1078"/>
      <c r="BW48" s="1027"/>
      <c r="BY48" s="310"/>
      <c r="BZ48" s="310">
        <f>0.3*4+0.2*AV48+0.1*AV48</f>
        <v>10.2</v>
      </c>
      <c r="CA48" s="310"/>
      <c r="CB48" s="310" t="s">
        <v>311</v>
      </c>
      <c r="CD48" s="306"/>
    </row>
    <row r="49" spans="1:84" s="319" customFormat="1" ht="18" customHeight="1">
      <c r="A49" s="864"/>
      <c r="B49" s="1013"/>
      <c r="C49" s="261" t="s">
        <v>216</v>
      </c>
      <c r="D49" s="16" t="s">
        <v>275</v>
      </c>
      <c r="E49" s="184">
        <v>8</v>
      </c>
      <c r="F49" s="184">
        <v>8</v>
      </c>
      <c r="G49" s="184">
        <v>8</v>
      </c>
      <c r="H49" s="184">
        <v>8</v>
      </c>
      <c r="I49" s="184">
        <v>8</v>
      </c>
      <c r="J49" s="184">
        <v>8</v>
      </c>
      <c r="K49" s="184">
        <v>8</v>
      </c>
      <c r="L49" s="184">
        <v>8</v>
      </c>
      <c r="M49" s="184">
        <v>8</v>
      </c>
      <c r="N49" s="184">
        <v>8</v>
      </c>
      <c r="O49" s="184">
        <v>8</v>
      </c>
      <c r="P49" s="184">
        <v>8</v>
      </c>
      <c r="Q49" s="184">
        <v>8</v>
      </c>
      <c r="R49" s="184">
        <v>8</v>
      </c>
      <c r="S49" s="184">
        <v>8</v>
      </c>
      <c r="T49" s="258"/>
      <c r="U49" s="159"/>
      <c r="V49" s="159"/>
      <c r="W49" s="159"/>
      <c r="X49" s="159"/>
      <c r="Y49" s="116"/>
      <c r="Z49" s="116"/>
      <c r="AA49" s="116"/>
      <c r="AB49" s="116"/>
      <c r="AC49" s="116"/>
      <c r="AD49" s="116"/>
      <c r="AE49" s="116"/>
      <c r="AF49" s="116"/>
      <c r="AG49" s="116"/>
      <c r="AH49" s="116"/>
      <c r="AI49" s="116"/>
      <c r="AJ49" s="116"/>
      <c r="AK49" s="116"/>
      <c r="AL49" s="116"/>
      <c r="AM49" s="116"/>
      <c r="AN49" s="116"/>
      <c r="AO49" s="116"/>
      <c r="AP49" s="116"/>
      <c r="AQ49" s="116"/>
      <c r="AR49" s="16"/>
      <c r="AS49" s="16"/>
      <c r="AT49" s="16"/>
      <c r="AU49" s="883"/>
      <c r="AV49" s="16">
        <f>VLOOKUP(D49,'DANH SACH H'!$A$2:$B$9,2,0)</f>
        <v>30</v>
      </c>
      <c r="AW49" s="16">
        <v>23</v>
      </c>
      <c r="AX49" s="16">
        <v>97</v>
      </c>
      <c r="AY49" s="317"/>
      <c r="AZ49" s="16"/>
      <c r="BA49" s="16"/>
      <c r="BB49" s="16"/>
      <c r="BC49" s="311">
        <f t="shared" si="11"/>
        <v>1</v>
      </c>
      <c r="BD49" s="311">
        <f t="shared" si="12"/>
        <v>1.3</v>
      </c>
      <c r="BE49" s="289">
        <f t="shared" si="13"/>
        <v>161.10000000000002</v>
      </c>
      <c r="BF49" s="15"/>
      <c r="BG49" s="15"/>
      <c r="BH49" s="1068"/>
      <c r="BI49" s="311">
        <f t="shared" si="14"/>
        <v>11.7</v>
      </c>
      <c r="BJ49" s="317"/>
      <c r="BK49" s="317"/>
      <c r="BL49" s="883"/>
      <c r="BM49" s="883"/>
      <c r="BN49" s="883"/>
      <c r="BO49" s="368"/>
      <c r="BP49" s="368"/>
      <c r="BQ49" s="368"/>
      <c r="BR49" s="368"/>
      <c r="BS49" s="315"/>
      <c r="BT49" s="1024"/>
      <c r="BU49" s="1021"/>
      <c r="BV49" s="1078"/>
      <c r="BW49" s="1027"/>
      <c r="BY49" s="310"/>
      <c r="BZ49" s="310">
        <f>0.3*4+0.2*AV49+0.1*AV49</f>
        <v>10.2</v>
      </c>
      <c r="CA49" s="310"/>
      <c r="CB49" s="310" t="s">
        <v>311</v>
      </c>
      <c r="CD49" s="306"/>
      <c r="CF49" s="310"/>
    </row>
    <row r="50" spans="1:84" s="319" customFormat="1" ht="18" customHeight="1" thickBot="1">
      <c r="A50" s="864"/>
      <c r="B50" s="1013"/>
      <c r="C50" s="261" t="s">
        <v>279</v>
      </c>
      <c r="D50" s="16" t="s">
        <v>278</v>
      </c>
      <c r="E50" s="184">
        <v>8</v>
      </c>
      <c r="F50" s="184">
        <v>8</v>
      </c>
      <c r="G50" s="184">
        <v>8</v>
      </c>
      <c r="H50" s="184">
        <v>8</v>
      </c>
      <c r="I50" s="184">
        <v>8</v>
      </c>
      <c r="J50" s="184">
        <v>8</v>
      </c>
      <c r="K50" s="184">
        <v>8</v>
      </c>
      <c r="L50" s="184">
        <v>8</v>
      </c>
      <c r="M50" s="184">
        <v>8</v>
      </c>
      <c r="N50" s="184">
        <v>8</v>
      </c>
      <c r="O50" s="184">
        <v>8</v>
      </c>
      <c r="P50" s="184">
        <v>2</v>
      </c>
      <c r="Q50" s="184"/>
      <c r="R50" s="184"/>
      <c r="S50" s="184"/>
      <c r="T50" s="184"/>
      <c r="U50" s="159"/>
      <c r="V50" s="159"/>
      <c r="W50" s="159"/>
      <c r="X50" s="159"/>
      <c r="Y50" s="116"/>
      <c r="Z50" s="116"/>
      <c r="AA50" s="116"/>
      <c r="AB50" s="116"/>
      <c r="AC50" s="116"/>
      <c r="AD50" s="116"/>
      <c r="AE50" s="116"/>
      <c r="AF50" s="116"/>
      <c r="AG50" s="116"/>
      <c r="AH50" s="116"/>
      <c r="AI50" s="116"/>
      <c r="AJ50" s="116"/>
      <c r="AK50" s="116"/>
      <c r="AL50" s="116"/>
      <c r="AM50" s="116"/>
      <c r="AN50" s="116"/>
      <c r="AO50" s="116"/>
      <c r="AP50" s="116"/>
      <c r="AQ50" s="116"/>
      <c r="AR50" s="16"/>
      <c r="AS50" s="16"/>
      <c r="AT50" s="16"/>
      <c r="AU50" s="883"/>
      <c r="AV50" s="16" t="e">
        <f>VLOOKUP(D50,'DANH SACH H'!$A$2:$B$9,2,0)</f>
        <v>#N/A</v>
      </c>
      <c r="AW50" s="16">
        <v>16</v>
      </c>
      <c r="AX50" s="16">
        <v>74</v>
      </c>
      <c r="AY50" s="317"/>
      <c r="AZ50" s="16"/>
      <c r="BA50" s="16"/>
      <c r="BB50" s="16"/>
      <c r="BC50" s="311" t="e">
        <f t="shared" si="11"/>
        <v>#N/A</v>
      </c>
      <c r="BD50" s="311" t="e">
        <f t="shared" si="12"/>
        <v>#N/A</v>
      </c>
      <c r="BE50" s="16" t="e">
        <f t="shared" si="13"/>
        <v>#N/A</v>
      </c>
      <c r="BF50" s="15"/>
      <c r="BG50" s="15"/>
      <c r="BH50" s="1068"/>
      <c r="BI50" s="311" t="e">
        <f t="shared" si="14"/>
        <v>#N/A</v>
      </c>
      <c r="BJ50" s="317"/>
      <c r="BK50" s="317"/>
      <c r="BL50" s="883"/>
      <c r="BM50" s="883"/>
      <c r="BN50" s="883"/>
      <c r="BO50" s="368"/>
      <c r="BP50" s="368"/>
      <c r="BQ50" s="368"/>
      <c r="BR50" s="368"/>
      <c r="BS50" s="315"/>
      <c r="BT50" s="1024"/>
      <c r="BU50" s="1021"/>
      <c r="BV50" s="1078"/>
      <c r="BW50" s="1027"/>
      <c r="BY50" s="310"/>
      <c r="BZ50" s="310" t="e">
        <f>0.3*4+0.2*AV50+0.1*AV50</f>
        <v>#N/A</v>
      </c>
      <c r="CA50" s="310"/>
      <c r="CB50" s="310" t="s">
        <v>311</v>
      </c>
      <c r="CD50" s="306"/>
      <c r="CF50" s="310"/>
    </row>
    <row r="51" spans="1:84" s="319" customFormat="1" ht="18" customHeight="1">
      <c r="A51" s="864"/>
      <c r="B51" s="1013"/>
      <c r="C51" s="117" t="s">
        <v>336</v>
      </c>
      <c r="D51" s="41" t="s">
        <v>149</v>
      </c>
      <c r="E51" s="350"/>
      <c r="F51" s="350"/>
      <c r="G51" s="350"/>
      <c r="H51" s="350"/>
      <c r="I51" s="350"/>
      <c r="J51" s="350"/>
      <c r="K51" s="350"/>
      <c r="L51" s="350"/>
      <c r="M51" s="350"/>
      <c r="N51" s="350"/>
      <c r="O51" s="350"/>
      <c r="P51" s="350"/>
      <c r="Q51" s="350"/>
      <c r="R51" s="350"/>
      <c r="S51" s="350"/>
      <c r="T51" s="350"/>
      <c r="U51" s="358"/>
      <c r="V51" s="358"/>
      <c r="W51" s="358"/>
      <c r="X51" s="358"/>
      <c r="Y51" s="378"/>
      <c r="Z51" s="256">
        <v>8</v>
      </c>
      <c r="AA51" s="256">
        <v>8</v>
      </c>
      <c r="AB51" s="256">
        <v>8</v>
      </c>
      <c r="AC51" s="256">
        <v>8</v>
      </c>
      <c r="AD51" s="256">
        <v>8</v>
      </c>
      <c r="AE51" s="256">
        <v>8</v>
      </c>
      <c r="AF51" s="256">
        <v>8</v>
      </c>
      <c r="AG51" s="256">
        <v>4</v>
      </c>
      <c r="AH51" s="256"/>
      <c r="AI51" s="256"/>
      <c r="AJ51" s="256"/>
      <c r="AK51" s="256"/>
      <c r="AL51" s="256"/>
      <c r="AM51" s="256"/>
      <c r="AN51" s="256"/>
      <c r="AO51" s="116"/>
      <c r="AP51" s="116"/>
      <c r="AQ51" s="116"/>
      <c r="AR51" s="16"/>
      <c r="AS51" s="16"/>
      <c r="AT51" s="16"/>
      <c r="AU51" s="883"/>
      <c r="AV51" s="16">
        <v>30</v>
      </c>
      <c r="AW51" s="16"/>
      <c r="AX51" s="16"/>
      <c r="AY51" s="317"/>
      <c r="AZ51" s="225">
        <v>75</v>
      </c>
      <c r="BA51" s="150">
        <v>8</v>
      </c>
      <c r="BB51" s="150">
        <v>52</v>
      </c>
      <c r="BC51" s="311">
        <f t="shared" si="11"/>
        <v>1</v>
      </c>
      <c r="BD51" s="311">
        <f t="shared" si="12"/>
        <v>1.3</v>
      </c>
      <c r="BE51" s="16">
        <f t="shared" si="13"/>
        <v>85.4</v>
      </c>
      <c r="BF51" s="15"/>
      <c r="BG51" s="15"/>
      <c r="BH51" s="1068"/>
      <c r="BI51" s="311">
        <f t="shared" si="14"/>
        <v>11.7</v>
      </c>
      <c r="BJ51" s="317"/>
      <c r="BK51" s="317"/>
      <c r="BL51" s="883"/>
      <c r="BM51" s="883"/>
      <c r="BN51" s="883"/>
      <c r="BO51" s="368"/>
      <c r="BP51" s="368"/>
      <c r="BQ51" s="368"/>
      <c r="BR51" s="368"/>
      <c r="BS51" s="315"/>
      <c r="BT51" s="1024"/>
      <c r="BU51" s="1021"/>
      <c r="BV51" s="1078"/>
      <c r="BW51" s="1027"/>
      <c r="BY51" s="310"/>
      <c r="BZ51" s="310"/>
      <c r="CA51" s="310"/>
      <c r="CB51" s="310"/>
      <c r="CD51" s="306"/>
      <c r="CF51" s="310"/>
    </row>
    <row r="52" spans="1:84" s="319" customFormat="1" ht="18" customHeight="1">
      <c r="A52" s="864"/>
      <c r="B52" s="1013"/>
      <c r="C52" s="261" t="s">
        <v>349</v>
      </c>
      <c r="D52" s="16" t="s">
        <v>245</v>
      </c>
      <c r="E52" s="350"/>
      <c r="F52" s="350"/>
      <c r="G52" s="350"/>
      <c r="H52" s="350"/>
      <c r="I52" s="350"/>
      <c r="J52" s="350"/>
      <c r="K52" s="350"/>
      <c r="L52" s="350"/>
      <c r="M52" s="350"/>
      <c r="N52" s="350"/>
      <c r="O52" s="350"/>
      <c r="P52" s="350"/>
      <c r="Q52" s="350"/>
      <c r="R52" s="350"/>
      <c r="S52" s="350"/>
      <c r="T52" s="350"/>
      <c r="U52" s="358"/>
      <c r="V52" s="358"/>
      <c r="W52" s="358"/>
      <c r="X52" s="358"/>
      <c r="Y52" s="378"/>
      <c r="Z52" s="184">
        <v>8</v>
      </c>
      <c r="AA52" s="184">
        <v>8</v>
      </c>
      <c r="AB52" s="184">
        <v>8</v>
      </c>
      <c r="AC52" s="184">
        <v>8</v>
      </c>
      <c r="AD52" s="184">
        <v>8</v>
      </c>
      <c r="AE52" s="184">
        <v>8</v>
      </c>
      <c r="AF52" s="184">
        <v>8</v>
      </c>
      <c r="AG52" s="184">
        <v>8</v>
      </c>
      <c r="AH52" s="184">
        <v>8</v>
      </c>
      <c r="AI52" s="184">
        <v>8</v>
      </c>
      <c r="AJ52" s="184">
        <v>8</v>
      </c>
      <c r="AK52" s="184">
        <v>8</v>
      </c>
      <c r="AL52" s="184">
        <v>8</v>
      </c>
      <c r="AM52" s="184">
        <v>8</v>
      </c>
      <c r="AN52" s="184">
        <v>8</v>
      </c>
      <c r="AO52" s="116"/>
      <c r="AP52" s="116"/>
      <c r="AQ52" s="116"/>
      <c r="AR52" s="16"/>
      <c r="AS52" s="16"/>
      <c r="AT52" s="16"/>
      <c r="AU52" s="883"/>
      <c r="AV52" s="16">
        <v>16</v>
      </c>
      <c r="AW52" s="16"/>
      <c r="AX52" s="16"/>
      <c r="AY52" s="317"/>
      <c r="AZ52" s="225">
        <v>120</v>
      </c>
      <c r="BA52" s="150">
        <v>23</v>
      </c>
      <c r="BB52" s="150">
        <v>97</v>
      </c>
      <c r="BC52" s="311">
        <f t="shared" si="11"/>
        <v>0.8</v>
      </c>
      <c r="BD52" s="311">
        <f t="shared" si="12"/>
        <v>1</v>
      </c>
      <c r="BE52" s="16">
        <f t="shared" si="13"/>
        <v>119</v>
      </c>
      <c r="BF52" s="15"/>
      <c r="BG52" s="15"/>
      <c r="BH52" s="1068"/>
      <c r="BI52" s="311">
        <f t="shared" si="14"/>
        <v>7.500000000000001</v>
      </c>
      <c r="BJ52" s="317"/>
      <c r="BK52" s="317"/>
      <c r="BL52" s="883"/>
      <c r="BM52" s="883"/>
      <c r="BN52" s="883"/>
      <c r="BO52" s="368"/>
      <c r="BP52" s="368"/>
      <c r="BQ52" s="368"/>
      <c r="BR52" s="368"/>
      <c r="BS52" s="315"/>
      <c r="BT52" s="1024"/>
      <c r="BU52" s="1021"/>
      <c r="BV52" s="1078"/>
      <c r="BW52" s="1027"/>
      <c r="BY52" s="310"/>
      <c r="BZ52" s="310"/>
      <c r="CA52" s="310"/>
      <c r="CB52" s="310"/>
      <c r="CD52" s="306"/>
      <c r="CF52" s="310"/>
    </row>
    <row r="53" spans="1:84" s="319" customFormat="1" ht="18" customHeight="1">
      <c r="A53" s="864"/>
      <c r="B53" s="1013"/>
      <c r="C53" s="261" t="s">
        <v>355</v>
      </c>
      <c r="D53" s="16" t="s">
        <v>278</v>
      </c>
      <c r="E53" s="350"/>
      <c r="F53" s="350"/>
      <c r="G53" s="350"/>
      <c r="H53" s="350"/>
      <c r="I53" s="350"/>
      <c r="J53" s="350"/>
      <c r="K53" s="350"/>
      <c r="L53" s="350"/>
      <c r="M53" s="350"/>
      <c r="N53" s="350"/>
      <c r="O53" s="350"/>
      <c r="P53" s="350"/>
      <c r="Q53" s="350"/>
      <c r="R53" s="350"/>
      <c r="S53" s="350"/>
      <c r="T53" s="350"/>
      <c r="U53" s="358"/>
      <c r="V53" s="358"/>
      <c r="W53" s="358"/>
      <c r="X53" s="358"/>
      <c r="Y53" s="378"/>
      <c r="Z53" s="184">
        <v>8</v>
      </c>
      <c r="AA53" s="184">
        <v>8</v>
      </c>
      <c r="AB53" s="184">
        <v>8</v>
      </c>
      <c r="AC53" s="184">
        <v>8</v>
      </c>
      <c r="AD53" s="184">
        <v>8</v>
      </c>
      <c r="AE53" s="184">
        <v>8</v>
      </c>
      <c r="AF53" s="184">
        <v>8</v>
      </c>
      <c r="AG53" s="184">
        <v>8</v>
      </c>
      <c r="AH53" s="184">
        <v>8</v>
      </c>
      <c r="AI53" s="184">
        <v>8</v>
      </c>
      <c r="AJ53" s="184">
        <v>8</v>
      </c>
      <c r="AK53" s="184">
        <v>8</v>
      </c>
      <c r="AL53" s="184">
        <v>8</v>
      </c>
      <c r="AM53" s="184">
        <v>8</v>
      </c>
      <c r="AN53" s="184">
        <v>8</v>
      </c>
      <c r="AO53" s="116"/>
      <c r="AP53" s="116"/>
      <c r="AQ53" s="116"/>
      <c r="AR53" s="16"/>
      <c r="AS53" s="16"/>
      <c r="AT53" s="16"/>
      <c r="AU53" s="883"/>
      <c r="AV53" s="16">
        <v>20</v>
      </c>
      <c r="AW53" s="16"/>
      <c r="AX53" s="16"/>
      <c r="AY53" s="317"/>
      <c r="AZ53" s="430">
        <v>120</v>
      </c>
      <c r="BA53" s="430">
        <v>16</v>
      </c>
      <c r="BB53" s="150">
        <v>104</v>
      </c>
      <c r="BC53" s="311">
        <f t="shared" si="11"/>
        <v>0.8</v>
      </c>
      <c r="BD53" s="311">
        <f t="shared" si="12"/>
        <v>1.2</v>
      </c>
      <c r="BE53" s="16">
        <f t="shared" si="13"/>
        <v>115.2</v>
      </c>
      <c r="BF53" s="15"/>
      <c r="BG53" s="15"/>
      <c r="BH53" s="1068"/>
      <c r="BI53" s="311">
        <f t="shared" si="14"/>
        <v>8.7</v>
      </c>
      <c r="BJ53" s="317"/>
      <c r="BK53" s="317"/>
      <c r="BL53" s="883"/>
      <c r="BM53" s="883"/>
      <c r="BN53" s="883"/>
      <c r="BO53" s="368"/>
      <c r="BP53" s="368"/>
      <c r="BQ53" s="368"/>
      <c r="BR53" s="368"/>
      <c r="BS53" s="315"/>
      <c r="BT53" s="1024"/>
      <c r="BU53" s="1021"/>
      <c r="BV53" s="1078"/>
      <c r="BW53" s="1027"/>
      <c r="BY53" s="310"/>
      <c r="BZ53" s="310"/>
      <c r="CA53" s="310"/>
      <c r="CB53" s="310"/>
      <c r="CD53" s="306"/>
      <c r="CF53" s="310"/>
    </row>
    <row r="54" spans="1:84" s="319" customFormat="1" ht="18" customHeight="1" thickBot="1">
      <c r="A54" s="864"/>
      <c r="B54" s="1013"/>
      <c r="C54" s="261" t="s">
        <v>356</v>
      </c>
      <c r="D54" s="114" t="s">
        <v>278</v>
      </c>
      <c r="E54" s="350"/>
      <c r="F54" s="350"/>
      <c r="G54" s="350"/>
      <c r="H54" s="350"/>
      <c r="I54" s="350"/>
      <c r="J54" s="350"/>
      <c r="K54" s="350"/>
      <c r="L54" s="350"/>
      <c r="M54" s="350"/>
      <c r="N54" s="350"/>
      <c r="O54" s="350"/>
      <c r="P54" s="350"/>
      <c r="Q54" s="350"/>
      <c r="R54" s="350"/>
      <c r="S54" s="350"/>
      <c r="T54" s="350"/>
      <c r="U54" s="358"/>
      <c r="V54" s="358"/>
      <c r="W54" s="358"/>
      <c r="X54" s="358"/>
      <c r="Y54" s="378"/>
      <c r="Z54" s="119">
        <v>8</v>
      </c>
      <c r="AA54" s="119">
        <v>8</v>
      </c>
      <c r="AB54" s="119">
        <v>8</v>
      </c>
      <c r="AC54" s="119">
        <v>8</v>
      </c>
      <c r="AD54" s="119">
        <v>8</v>
      </c>
      <c r="AE54" s="119">
        <v>8</v>
      </c>
      <c r="AF54" s="119">
        <v>8</v>
      </c>
      <c r="AG54" s="119">
        <v>4</v>
      </c>
      <c r="AH54" s="119"/>
      <c r="AI54" s="119"/>
      <c r="AJ54" s="119"/>
      <c r="AK54" s="119"/>
      <c r="AL54" s="119"/>
      <c r="AM54" s="119"/>
      <c r="AN54" s="119"/>
      <c r="AO54" s="116"/>
      <c r="AP54" s="116"/>
      <c r="AQ54" s="116"/>
      <c r="AR54" s="16"/>
      <c r="AS54" s="16"/>
      <c r="AT54" s="16"/>
      <c r="AU54" s="883"/>
      <c r="AV54" s="16">
        <v>20</v>
      </c>
      <c r="AW54" s="16"/>
      <c r="AX54" s="16"/>
      <c r="AY54" s="317"/>
      <c r="AZ54" s="428">
        <v>60</v>
      </c>
      <c r="BA54" s="428">
        <v>10</v>
      </c>
      <c r="BB54" s="150">
        <v>50</v>
      </c>
      <c r="BC54" s="311">
        <f t="shared" si="11"/>
        <v>0.8</v>
      </c>
      <c r="BD54" s="311">
        <f t="shared" si="12"/>
        <v>1.2</v>
      </c>
      <c r="BE54" s="16">
        <f t="shared" si="13"/>
        <v>60</v>
      </c>
      <c r="BF54" s="15"/>
      <c r="BG54" s="15"/>
      <c r="BH54" s="1068"/>
      <c r="BI54" s="311">
        <f t="shared" si="14"/>
        <v>8.7</v>
      </c>
      <c r="BJ54" s="317"/>
      <c r="BK54" s="317"/>
      <c r="BL54" s="883"/>
      <c r="BM54" s="883"/>
      <c r="BN54" s="883"/>
      <c r="BO54" s="368"/>
      <c r="BP54" s="368"/>
      <c r="BQ54" s="368"/>
      <c r="BR54" s="368"/>
      <c r="BS54" s="315"/>
      <c r="BT54" s="1024"/>
      <c r="BU54" s="1021"/>
      <c r="BV54" s="1078"/>
      <c r="BW54" s="1027"/>
      <c r="BY54" s="310"/>
      <c r="BZ54" s="310"/>
      <c r="CA54" s="310"/>
      <c r="CB54" s="310"/>
      <c r="CD54" s="306"/>
      <c r="CF54" s="310"/>
    </row>
    <row r="55" spans="1:84" s="319" customFormat="1" ht="18" customHeight="1">
      <c r="A55" s="864"/>
      <c r="B55" s="1013"/>
      <c r="C55" s="261" t="s">
        <v>143</v>
      </c>
      <c r="D55" s="261"/>
      <c r="E55" s="341"/>
      <c r="F55" s="341"/>
      <c r="G55" s="341"/>
      <c r="H55" s="341"/>
      <c r="I55" s="341"/>
      <c r="J55" s="341"/>
      <c r="K55" s="341"/>
      <c r="L55" s="341"/>
      <c r="M55" s="341"/>
      <c r="N55" s="341"/>
      <c r="O55" s="341"/>
      <c r="P55" s="341"/>
      <c r="Q55" s="341"/>
      <c r="R55" s="341"/>
      <c r="S55" s="341"/>
      <c r="T55" s="341"/>
      <c r="U55" s="341"/>
      <c r="V55" s="378"/>
      <c r="W55" s="378"/>
      <c r="X55" s="378"/>
      <c r="Y55" s="378"/>
      <c r="Z55" s="116"/>
      <c r="AA55" s="116"/>
      <c r="AB55" s="116"/>
      <c r="AC55" s="116"/>
      <c r="AD55" s="116"/>
      <c r="AE55" s="116"/>
      <c r="AF55" s="116"/>
      <c r="AG55" s="116"/>
      <c r="AH55" s="116"/>
      <c r="AI55" s="116"/>
      <c r="AJ55" s="116"/>
      <c r="AK55" s="116"/>
      <c r="AL55" s="116"/>
      <c r="AM55" s="116"/>
      <c r="AN55" s="116"/>
      <c r="AO55" s="116"/>
      <c r="AP55" s="116"/>
      <c r="AQ55" s="116"/>
      <c r="AR55" s="16"/>
      <c r="AS55" s="16"/>
      <c r="AT55" s="16"/>
      <c r="AU55" s="883"/>
      <c r="AV55" s="16"/>
      <c r="AW55" s="16"/>
      <c r="AX55" s="16"/>
      <c r="AY55" s="317"/>
      <c r="AZ55" s="16"/>
      <c r="BA55" s="16"/>
      <c r="BB55" s="16"/>
      <c r="BC55" s="311"/>
      <c r="BD55" s="311"/>
      <c r="BE55" s="311"/>
      <c r="BF55" s="15"/>
      <c r="BG55" s="15"/>
      <c r="BH55" s="1068"/>
      <c r="BI55" s="311"/>
      <c r="BJ55" s="317"/>
      <c r="BK55" s="317"/>
      <c r="BL55" s="883"/>
      <c r="BM55" s="883"/>
      <c r="BN55" s="883"/>
      <c r="BO55" s="368"/>
      <c r="BP55" s="368"/>
      <c r="BQ55" s="368"/>
      <c r="BR55" s="368"/>
      <c r="BS55" s="315"/>
      <c r="BT55" s="1024"/>
      <c r="BU55" s="1021"/>
      <c r="BV55" s="1078"/>
      <c r="BW55" s="1027"/>
      <c r="BY55" s="310"/>
      <c r="BZ55" s="310"/>
      <c r="CA55" s="310"/>
      <c r="CB55" s="310"/>
      <c r="CD55" s="306"/>
      <c r="CF55" s="310"/>
    </row>
    <row r="56" spans="1:84" s="319" customFormat="1" ht="18" customHeight="1">
      <c r="A56" s="864"/>
      <c r="B56" s="1013"/>
      <c r="C56" s="128" t="s">
        <v>128</v>
      </c>
      <c r="D56" s="135" t="s">
        <v>149</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883"/>
      <c r="AV56" s="16">
        <f>VLOOKUP(D56,'DANH SACH H'!$A$2:$B$7,2,0)</f>
        <v>30</v>
      </c>
      <c r="AW56" s="16"/>
      <c r="AX56" s="16"/>
      <c r="AY56" s="16"/>
      <c r="AZ56" s="16"/>
      <c r="BA56" s="16"/>
      <c r="BB56" s="16"/>
      <c r="BC56" s="311"/>
      <c r="BD56" s="311"/>
      <c r="BE56" s="16">
        <f aca="true" t="shared" si="15" ref="BE56:BE74">(AW56*BC56+AX56*BD56+AZ56*BC56+BA56*BD56)+SUM(AW56:AX56)*0.1</f>
        <v>0</v>
      </c>
      <c r="BF56" s="15"/>
      <c r="BG56" s="16">
        <f>504*15%/2</f>
        <v>37.8</v>
      </c>
      <c r="BH56" s="1067"/>
      <c r="BI56" s="311"/>
      <c r="BJ56" s="317"/>
      <c r="BK56" s="317"/>
      <c r="BL56" s="883"/>
      <c r="BM56" s="883"/>
      <c r="BN56" s="883"/>
      <c r="BO56" s="368"/>
      <c r="BP56" s="368"/>
      <c r="BQ56" s="368"/>
      <c r="BR56" s="368"/>
      <c r="BS56" s="315"/>
      <c r="BT56" s="1024"/>
      <c r="BU56" s="1021"/>
      <c r="BV56" s="1078"/>
      <c r="BW56" s="1027"/>
      <c r="BY56" s="310"/>
      <c r="BZ56" s="310"/>
      <c r="CA56" s="310"/>
      <c r="CB56" s="310"/>
      <c r="CD56" s="306"/>
      <c r="CF56" s="310"/>
    </row>
    <row r="57" spans="1:84" s="319" customFormat="1" ht="9" customHeight="1" thickBot="1">
      <c r="A57" s="1062"/>
      <c r="B57" s="369"/>
      <c r="C57" s="130"/>
      <c r="D57" s="36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060"/>
      <c r="AV57" s="375"/>
      <c r="AW57" s="379"/>
      <c r="AX57" s="379"/>
      <c r="AY57" s="379"/>
      <c r="AZ57" s="375"/>
      <c r="BA57" s="375"/>
      <c r="BB57" s="379"/>
      <c r="BC57" s="367"/>
      <c r="BD57" s="367"/>
      <c r="BE57" s="375">
        <f t="shared" si="15"/>
        <v>0</v>
      </c>
      <c r="BF57" s="375"/>
      <c r="BG57" s="375"/>
      <c r="BH57" s="366"/>
      <c r="BI57" s="314"/>
      <c r="BJ57" s="320"/>
      <c r="BK57" s="320"/>
      <c r="BL57" s="1060"/>
      <c r="BM57" s="1060"/>
      <c r="BN57" s="1060"/>
      <c r="BO57" s="365"/>
      <c r="BP57" s="365"/>
      <c r="BQ57" s="365"/>
      <c r="BR57" s="365"/>
      <c r="BS57" s="316"/>
      <c r="BT57" s="1065"/>
      <c r="BU57" s="1066"/>
      <c r="BV57" s="1079"/>
      <c r="BW57" s="1070"/>
      <c r="BY57" s="310"/>
      <c r="BZ57" s="310"/>
      <c r="CA57" s="310"/>
      <c r="CB57" s="310"/>
      <c r="CD57" s="306"/>
      <c r="CF57" s="321"/>
    </row>
    <row r="58" spans="1:84" s="323" customFormat="1" ht="11.25">
      <c r="A58" s="1010">
        <v>6</v>
      </c>
      <c r="B58" s="1085" t="s">
        <v>72</v>
      </c>
      <c r="C58" s="277" t="s">
        <v>257</v>
      </c>
      <c r="D58" s="41" t="s">
        <v>253</v>
      </c>
      <c r="E58" s="256">
        <v>8</v>
      </c>
      <c r="F58" s="256">
        <v>8</v>
      </c>
      <c r="G58" s="256">
        <v>8</v>
      </c>
      <c r="H58" s="256">
        <v>8</v>
      </c>
      <c r="I58" s="256">
        <v>8</v>
      </c>
      <c r="J58" s="256">
        <v>8</v>
      </c>
      <c r="K58" s="256">
        <v>8</v>
      </c>
      <c r="L58" s="256">
        <v>4</v>
      </c>
      <c r="M58" s="256"/>
      <c r="N58" s="256"/>
      <c r="O58" s="256"/>
      <c r="P58" s="256"/>
      <c r="Q58" s="256"/>
      <c r="R58" s="256"/>
      <c r="S58" s="256"/>
      <c r="T58" s="256"/>
      <c r="U58" s="256"/>
      <c r="V58" s="256"/>
      <c r="W58" s="256"/>
      <c r="X58" s="256"/>
      <c r="Y58" s="41"/>
      <c r="Z58" s="41"/>
      <c r="AA58" s="41"/>
      <c r="AB58" s="41"/>
      <c r="AC58" s="41"/>
      <c r="AD58" s="41"/>
      <c r="AE58" s="41"/>
      <c r="AF58" s="41"/>
      <c r="AG58" s="41"/>
      <c r="AH58" s="41"/>
      <c r="AI58" s="41"/>
      <c r="AJ58" s="41"/>
      <c r="AK58" s="41"/>
      <c r="AL58" s="41"/>
      <c r="AM58" s="41"/>
      <c r="AN58" s="41"/>
      <c r="AO58" s="41"/>
      <c r="AP58" s="41"/>
      <c r="AQ58" s="41"/>
      <c r="AR58" s="41"/>
      <c r="AS58" s="41"/>
      <c r="AT58" s="41"/>
      <c r="AU58" s="1015">
        <f>SUM(E58:L62)</f>
        <v>304</v>
      </c>
      <c r="AV58" s="41">
        <f>VLOOKUP(D58,'DANH SACH H'!$A$2:$B$7,2,0)</f>
        <v>15</v>
      </c>
      <c r="AW58" s="41">
        <v>20</v>
      </c>
      <c r="AX58" s="41">
        <v>40</v>
      </c>
      <c r="AY58" s="41"/>
      <c r="AZ58" s="41"/>
      <c r="BA58" s="41"/>
      <c r="BB58" s="41"/>
      <c r="BC58" s="307">
        <f>IF(AV58&lt;25,0.8,IF(AND(AV58&gt;=25,AV58&lt;=35),1,IF(AND(AV58&gt;=36,AV58&lt;=50),1.2,1.3)))</f>
        <v>0.8</v>
      </c>
      <c r="BD58" s="307">
        <f>IF(AV58&lt;15,0.8,IF(AND(AV58&gt;=15,AV58&lt;=18),1,IF(AND(AV58&gt;=19,AV58&lt;=25),1.2,1.3)))</f>
        <v>1</v>
      </c>
      <c r="BE58" s="41">
        <f t="shared" si="15"/>
        <v>62</v>
      </c>
      <c r="BF58" s="41"/>
      <c r="BG58" s="41"/>
      <c r="BH58" s="1015"/>
      <c r="BI58" s="307">
        <f>1*1+1*0.5+4*0.3+0.1*AV58+0.2*AV58</f>
        <v>7.2</v>
      </c>
      <c r="BJ58" s="41"/>
      <c r="BK58" s="41"/>
      <c r="BL58" s="1015"/>
      <c r="BM58" s="1015"/>
      <c r="BN58" s="1015" t="e">
        <f>SUM(BF58:BM66)</f>
        <v>#N/A</v>
      </c>
      <c r="BO58" s="117"/>
      <c r="BP58" s="41"/>
      <c r="BQ58" s="117"/>
      <c r="BR58" s="117"/>
      <c r="BS58" s="117"/>
      <c r="BT58" s="1023" t="e">
        <f>SUM(BE58:BE66)+BN58</f>
        <v>#N/A</v>
      </c>
      <c r="BU58" s="1020">
        <f>14*40</f>
        <v>560</v>
      </c>
      <c r="BV58" s="1023" t="e">
        <f>BT58-BU58</f>
        <v>#N/A</v>
      </c>
      <c r="BW58" s="1026"/>
      <c r="BX58" s="319"/>
      <c r="BY58" s="310"/>
      <c r="BZ58" s="310">
        <f>0.3*4+0.2*AV58+0.1*AV58</f>
        <v>5.7</v>
      </c>
      <c r="CA58" s="310"/>
      <c r="CB58" s="310" t="s">
        <v>313</v>
      </c>
      <c r="CC58" s="319"/>
      <c r="CD58" s="306"/>
      <c r="CE58" s="319"/>
      <c r="CF58" s="322"/>
    </row>
    <row r="59" spans="1:84" s="323" customFormat="1" ht="11.25">
      <c r="A59" s="864"/>
      <c r="B59" s="866"/>
      <c r="C59" s="261" t="s">
        <v>269</v>
      </c>
      <c r="D59" s="16" t="s">
        <v>241</v>
      </c>
      <c r="E59" s="184">
        <v>8</v>
      </c>
      <c r="F59" s="184">
        <v>8</v>
      </c>
      <c r="G59" s="184">
        <v>8</v>
      </c>
      <c r="H59" s="184">
        <v>8</v>
      </c>
      <c r="I59" s="184">
        <v>8</v>
      </c>
      <c r="J59" s="184">
        <v>8</v>
      </c>
      <c r="K59" s="184">
        <v>8</v>
      </c>
      <c r="L59" s="184">
        <v>4</v>
      </c>
      <c r="M59" s="184"/>
      <c r="N59" s="184"/>
      <c r="O59" s="184"/>
      <c r="P59" s="184"/>
      <c r="Q59" s="184"/>
      <c r="R59" s="184"/>
      <c r="S59" s="184"/>
      <c r="T59" s="184"/>
      <c r="U59" s="184"/>
      <c r="V59" s="184"/>
      <c r="W59" s="184"/>
      <c r="X59" s="184"/>
      <c r="Y59" s="16"/>
      <c r="Z59" s="16"/>
      <c r="AA59" s="16"/>
      <c r="AB59" s="16"/>
      <c r="AC59" s="16"/>
      <c r="AD59" s="16"/>
      <c r="AE59" s="16"/>
      <c r="AF59" s="16"/>
      <c r="AG59" s="16"/>
      <c r="AH59" s="16"/>
      <c r="AI59" s="16"/>
      <c r="AJ59" s="16"/>
      <c r="AK59" s="16"/>
      <c r="AL59" s="16"/>
      <c r="AM59" s="16"/>
      <c r="AN59" s="16"/>
      <c r="AO59" s="16"/>
      <c r="AP59" s="16"/>
      <c r="AQ59" s="16"/>
      <c r="AR59" s="16"/>
      <c r="AS59" s="16"/>
      <c r="AT59" s="16"/>
      <c r="AU59" s="883"/>
      <c r="AV59" s="16">
        <f>VLOOKUP(D59,'DANH SACH H'!$A$2:$B$9,2,0)</f>
        <v>11</v>
      </c>
      <c r="AW59" s="16">
        <v>11</v>
      </c>
      <c r="AX59" s="16">
        <v>49</v>
      </c>
      <c r="AY59" s="16"/>
      <c r="AZ59" s="16"/>
      <c r="BA59" s="16"/>
      <c r="BB59" s="16"/>
      <c r="BC59" s="311">
        <f>IF(AV59&lt;25,0.8,IF(AND(AV59&gt;=25,AV59&lt;=35),1,IF(AND(AV59&gt;=36,AV59&lt;=50),1.2,1.3)))</f>
        <v>0.8</v>
      </c>
      <c r="BD59" s="311">
        <f>IF(AV59&lt;15,0.8,IF(AND(AV59&gt;=15,AV59&lt;=18),1,IF(AND(AV59&gt;=19,AV59&lt;=25),1.2,1.3)))</f>
        <v>0.8</v>
      </c>
      <c r="BE59" s="16">
        <f t="shared" si="15"/>
        <v>54</v>
      </c>
      <c r="BF59" s="16"/>
      <c r="BG59" s="16"/>
      <c r="BH59" s="883"/>
      <c r="BI59" s="311">
        <f>1*1+1*0.5+4*0.3+0.1*AV59+0.2*AV59</f>
        <v>6</v>
      </c>
      <c r="BJ59" s="16"/>
      <c r="BK59" s="16"/>
      <c r="BL59" s="883"/>
      <c r="BM59" s="883"/>
      <c r="BN59" s="883"/>
      <c r="BO59" s="15"/>
      <c r="BP59" s="16"/>
      <c r="BQ59" s="15"/>
      <c r="BR59" s="15"/>
      <c r="BS59" s="15"/>
      <c r="BT59" s="1024"/>
      <c r="BU59" s="1021"/>
      <c r="BV59" s="1024"/>
      <c r="BW59" s="1027"/>
      <c r="BX59" s="319"/>
      <c r="BY59" s="310"/>
      <c r="BZ59" s="310">
        <f>0.3*4+0.2*AV59+0.1*AV59</f>
        <v>4.5</v>
      </c>
      <c r="CA59" s="310"/>
      <c r="CB59" s="310" t="s">
        <v>313</v>
      </c>
      <c r="CC59" s="319"/>
      <c r="CD59" s="306"/>
      <c r="CE59" s="319"/>
      <c r="CF59" s="322"/>
    </row>
    <row r="60" spans="1:84" s="323" customFormat="1" ht="19.5" customHeight="1">
      <c r="A60" s="864"/>
      <c r="B60" s="866"/>
      <c r="C60" s="261" t="s">
        <v>217</v>
      </c>
      <c r="D60" s="16" t="s">
        <v>275</v>
      </c>
      <c r="E60" s="184">
        <v>8</v>
      </c>
      <c r="F60" s="184">
        <v>8</v>
      </c>
      <c r="G60" s="184">
        <v>8</v>
      </c>
      <c r="H60" s="184">
        <v>8</v>
      </c>
      <c r="I60" s="184">
        <v>8</v>
      </c>
      <c r="J60" s="184">
        <v>8</v>
      </c>
      <c r="K60" s="184">
        <v>8</v>
      </c>
      <c r="L60" s="184">
        <v>8</v>
      </c>
      <c r="M60" s="184">
        <v>8</v>
      </c>
      <c r="N60" s="184">
        <v>8</v>
      </c>
      <c r="O60" s="184">
        <v>8</v>
      </c>
      <c r="P60" s="184">
        <v>2</v>
      </c>
      <c r="Q60" s="184"/>
      <c r="R60" s="184"/>
      <c r="S60" s="184"/>
      <c r="T60" s="184"/>
      <c r="U60" s="184"/>
      <c r="V60" s="184"/>
      <c r="W60" s="184"/>
      <c r="X60" s="184"/>
      <c r="Y60" s="16"/>
      <c r="Z60" s="16"/>
      <c r="AA60" s="16"/>
      <c r="AB60" s="16"/>
      <c r="AC60" s="16"/>
      <c r="AD60" s="16"/>
      <c r="AE60" s="16"/>
      <c r="AF60" s="16"/>
      <c r="AG60" s="16"/>
      <c r="AH60" s="16"/>
      <c r="AI60" s="16"/>
      <c r="AJ60" s="16"/>
      <c r="AK60" s="16"/>
      <c r="AL60" s="16"/>
      <c r="AM60" s="16"/>
      <c r="AN60" s="16"/>
      <c r="AO60" s="16"/>
      <c r="AP60" s="16"/>
      <c r="AQ60" s="16"/>
      <c r="AR60" s="16"/>
      <c r="AS60" s="16"/>
      <c r="AT60" s="16"/>
      <c r="AU60" s="883"/>
      <c r="AV60" s="16">
        <f>VLOOKUP(D60,'DANH SACH H'!$A$2:$B$9,2,0)</f>
        <v>30</v>
      </c>
      <c r="AW60" s="16">
        <v>8</v>
      </c>
      <c r="AX60" s="16">
        <v>72</v>
      </c>
      <c r="AY60" s="16"/>
      <c r="AZ60" s="16"/>
      <c r="BA60" s="16"/>
      <c r="BB60" s="16"/>
      <c r="BC60" s="311">
        <f>IF(AV60&lt;25,0.8,IF(AND(AV60&gt;=25,AV60&lt;=35),1,IF(AND(AV60&gt;=36,AV60&lt;=50),1.2,1.3)))</f>
        <v>1</v>
      </c>
      <c r="BD60" s="311">
        <f>IF(AV60&lt;15,0.8,IF(AND(AV60&gt;=15,AV60&lt;=18),1,IF(AND(AV60&gt;=19,AV60&lt;=25),1.2,1.3)))</f>
        <v>1.3</v>
      </c>
      <c r="BE60" s="16">
        <f t="shared" si="15"/>
        <v>109.60000000000001</v>
      </c>
      <c r="BF60" s="16"/>
      <c r="BG60" s="16"/>
      <c r="BH60" s="883"/>
      <c r="BI60" s="311">
        <f>1*1+1*0.5+4*0.3+0.1*AV60+0.2*AV60</f>
        <v>11.7</v>
      </c>
      <c r="BJ60" s="16"/>
      <c r="BK60" s="16"/>
      <c r="BL60" s="883"/>
      <c r="BM60" s="883"/>
      <c r="BN60" s="883"/>
      <c r="BO60" s="15"/>
      <c r="BP60" s="16"/>
      <c r="BQ60" s="15"/>
      <c r="BR60" s="15"/>
      <c r="BS60" s="15"/>
      <c r="BT60" s="1024"/>
      <c r="BU60" s="1021"/>
      <c r="BV60" s="1024"/>
      <c r="BW60" s="1027"/>
      <c r="BX60" s="319"/>
      <c r="BY60" s="310"/>
      <c r="BZ60" s="310">
        <f>0.3*4+0.2*AV60+0.1*AV60</f>
        <v>10.2</v>
      </c>
      <c r="CA60" s="310"/>
      <c r="CB60" s="310" t="s">
        <v>313</v>
      </c>
      <c r="CC60" s="319"/>
      <c r="CD60" s="306"/>
      <c r="CE60" s="319"/>
      <c r="CF60" s="322"/>
    </row>
    <row r="61" spans="1:84" s="323" customFormat="1" ht="15.75" customHeight="1">
      <c r="A61" s="864"/>
      <c r="B61" s="866"/>
      <c r="C61" s="261" t="s">
        <v>281</v>
      </c>
      <c r="D61" s="16" t="s">
        <v>278</v>
      </c>
      <c r="E61" s="184">
        <v>8</v>
      </c>
      <c r="F61" s="184">
        <v>8</v>
      </c>
      <c r="G61" s="184">
        <v>8</v>
      </c>
      <c r="H61" s="184">
        <v>8</v>
      </c>
      <c r="I61" s="184">
        <v>8</v>
      </c>
      <c r="J61" s="184">
        <v>8</v>
      </c>
      <c r="K61" s="184">
        <v>8</v>
      </c>
      <c r="L61" s="184">
        <v>4</v>
      </c>
      <c r="M61" s="184"/>
      <c r="N61" s="184"/>
      <c r="O61" s="184"/>
      <c r="P61" s="184"/>
      <c r="Q61" s="184"/>
      <c r="R61" s="184"/>
      <c r="S61" s="184"/>
      <c r="T61" s="184"/>
      <c r="U61" s="184"/>
      <c r="V61" s="184"/>
      <c r="W61" s="184"/>
      <c r="X61" s="184"/>
      <c r="Y61" s="16"/>
      <c r="Z61" s="16"/>
      <c r="AA61" s="16"/>
      <c r="AB61" s="16"/>
      <c r="AC61" s="16"/>
      <c r="AD61" s="16"/>
      <c r="AE61" s="16"/>
      <c r="AF61" s="16"/>
      <c r="AG61" s="16"/>
      <c r="AH61" s="16"/>
      <c r="AI61" s="16"/>
      <c r="AJ61" s="16"/>
      <c r="AK61" s="16"/>
      <c r="AL61" s="16"/>
      <c r="AM61" s="16"/>
      <c r="AN61" s="16"/>
      <c r="AO61" s="16"/>
      <c r="AP61" s="16"/>
      <c r="AQ61" s="16"/>
      <c r="AR61" s="16"/>
      <c r="AS61" s="16"/>
      <c r="AT61" s="16"/>
      <c r="AU61" s="883"/>
      <c r="AV61" s="16" t="e">
        <f>VLOOKUP(D61,'DANH SACH H'!$A$2:$B$9,2,0)</f>
        <v>#N/A</v>
      </c>
      <c r="AW61" s="16">
        <v>8</v>
      </c>
      <c r="AX61" s="16">
        <v>52</v>
      </c>
      <c r="AY61" s="16"/>
      <c r="AZ61" s="16"/>
      <c r="BA61" s="16"/>
      <c r="BB61" s="16"/>
      <c r="BC61" s="311" t="e">
        <f>IF(AV61&lt;25,0.8,IF(AND(AV61&gt;=25,AV61&lt;=35),1,IF(AND(AV61&gt;=36,AV61&lt;=50),1.2,1.3)))</f>
        <v>#N/A</v>
      </c>
      <c r="BD61" s="311" t="e">
        <f>IF(AV61&lt;15,0.8,IF(AND(AV61&gt;=15,AV61&lt;=18),1,IF(AND(AV61&gt;=19,AV61&lt;=25),1.2,1.3)))</f>
        <v>#N/A</v>
      </c>
      <c r="BE61" s="16" t="e">
        <f t="shared" si="15"/>
        <v>#N/A</v>
      </c>
      <c r="BF61" s="16"/>
      <c r="BG61" s="16"/>
      <c r="BH61" s="883"/>
      <c r="BI61" s="311" t="e">
        <f>1*1+1*0.5+4*0.3+0.1*AV61+0.2*AV61</f>
        <v>#N/A</v>
      </c>
      <c r="BJ61" s="16"/>
      <c r="BK61" s="16"/>
      <c r="BL61" s="883"/>
      <c r="BM61" s="883"/>
      <c r="BN61" s="883"/>
      <c r="BO61" s="15"/>
      <c r="BP61" s="16"/>
      <c r="BQ61" s="15"/>
      <c r="BR61" s="15"/>
      <c r="BS61" s="15"/>
      <c r="BT61" s="1024"/>
      <c r="BU61" s="1021"/>
      <c r="BV61" s="1024"/>
      <c r="BW61" s="1027"/>
      <c r="BX61" s="319"/>
      <c r="BY61" s="310"/>
      <c r="BZ61" s="310" t="e">
        <f>0.3*4+0.2*AV61+0.1*AV61</f>
        <v>#N/A</v>
      </c>
      <c r="CA61" s="310"/>
      <c r="CB61" s="310" t="s">
        <v>313</v>
      </c>
      <c r="CC61" s="319"/>
      <c r="CD61" s="306"/>
      <c r="CE61" s="319"/>
      <c r="CF61" s="322"/>
    </row>
    <row r="62" spans="1:84" s="323" customFormat="1" ht="15.75" customHeight="1">
      <c r="A62" s="864"/>
      <c r="B62" s="866"/>
      <c r="C62" s="261" t="s">
        <v>309</v>
      </c>
      <c r="D62" s="16" t="s">
        <v>244</v>
      </c>
      <c r="E62" s="184">
        <v>8</v>
      </c>
      <c r="F62" s="184">
        <v>8</v>
      </c>
      <c r="G62" s="184">
        <v>8</v>
      </c>
      <c r="H62" s="184">
        <v>8</v>
      </c>
      <c r="I62" s="184">
        <v>8</v>
      </c>
      <c r="J62" s="184">
        <v>8</v>
      </c>
      <c r="K62" s="184">
        <v>8</v>
      </c>
      <c r="L62" s="184">
        <v>4</v>
      </c>
      <c r="M62" s="184"/>
      <c r="N62" s="184"/>
      <c r="O62" s="184"/>
      <c r="P62" s="184"/>
      <c r="Q62" s="184"/>
      <c r="R62" s="184"/>
      <c r="S62" s="184"/>
      <c r="T62" s="184"/>
      <c r="U62" s="184"/>
      <c r="V62" s="184"/>
      <c r="W62" s="184"/>
      <c r="X62" s="184"/>
      <c r="Y62" s="16"/>
      <c r="Z62" s="16"/>
      <c r="AA62" s="16"/>
      <c r="AB62" s="16"/>
      <c r="AC62" s="16"/>
      <c r="AD62" s="16"/>
      <c r="AE62" s="16"/>
      <c r="AF62" s="16"/>
      <c r="AG62" s="16"/>
      <c r="AH62" s="16"/>
      <c r="AI62" s="16"/>
      <c r="AJ62" s="16"/>
      <c r="AK62" s="16"/>
      <c r="AL62" s="16"/>
      <c r="AM62" s="16"/>
      <c r="AN62" s="16"/>
      <c r="AO62" s="16"/>
      <c r="AP62" s="16"/>
      <c r="AQ62" s="16"/>
      <c r="AR62" s="16"/>
      <c r="AS62" s="16"/>
      <c r="AT62" s="16"/>
      <c r="AU62" s="883"/>
      <c r="AV62" s="16">
        <f>VLOOKUP(D62,'DANH SACH H'!$A$2:$B$9,2,0)</f>
        <v>35</v>
      </c>
      <c r="AW62" s="16">
        <v>11</v>
      </c>
      <c r="AX62" s="16">
        <v>49</v>
      </c>
      <c r="AY62" s="16"/>
      <c r="AZ62" s="16"/>
      <c r="BA62" s="16"/>
      <c r="BB62" s="16"/>
      <c r="BC62" s="311">
        <f>IF(AV62&lt;25,0.8,IF(AND(AV62&gt;=25,AV62&lt;=35),1,IF(AND(AV62&gt;=36,AV62&lt;=50),1.2,1.3)))</f>
        <v>1</v>
      </c>
      <c r="BD62" s="311">
        <f>IF(AV62&lt;15,0.8,IF(AND(AV62&gt;=15,AV62&lt;=18),1,IF(AND(AV62&gt;=19,AV62&lt;=25),1.2,1.3)))</f>
        <v>1.3</v>
      </c>
      <c r="BE62" s="16">
        <f t="shared" si="15"/>
        <v>80.7</v>
      </c>
      <c r="BF62" s="16"/>
      <c r="BG62" s="16"/>
      <c r="BH62" s="883"/>
      <c r="BI62" s="311">
        <f>1*1+1*0.5+4*0.3+0.1*AV62+0.2*AV62</f>
        <v>13.2</v>
      </c>
      <c r="BJ62" s="16"/>
      <c r="BK62" s="16"/>
      <c r="BL62" s="883"/>
      <c r="BM62" s="883"/>
      <c r="BN62" s="883"/>
      <c r="BO62" s="15"/>
      <c r="BP62" s="16"/>
      <c r="BQ62" s="15"/>
      <c r="BR62" s="15"/>
      <c r="BS62" s="15"/>
      <c r="BT62" s="1024"/>
      <c r="BU62" s="1021"/>
      <c r="BV62" s="1024"/>
      <c r="BW62" s="1027"/>
      <c r="BX62" s="319"/>
      <c r="BY62" s="310"/>
      <c r="BZ62" s="310">
        <f>0.3*4+0.2*AV62+0.1*AV62</f>
        <v>11.7</v>
      </c>
      <c r="CA62" s="310"/>
      <c r="CB62" s="310" t="s">
        <v>313</v>
      </c>
      <c r="CC62" s="319"/>
      <c r="CD62" s="306"/>
      <c r="CE62" s="319"/>
      <c r="CF62" s="322"/>
    </row>
    <row r="63" spans="1:84" s="323" customFormat="1" ht="15.75" customHeight="1">
      <c r="A63" s="1077"/>
      <c r="B63" s="1086"/>
      <c r="C63" s="318" t="s">
        <v>338</v>
      </c>
      <c r="D63" s="289" t="s">
        <v>149</v>
      </c>
      <c r="E63" s="258"/>
      <c r="F63" s="258"/>
      <c r="G63" s="258"/>
      <c r="H63" s="258"/>
      <c r="I63" s="258"/>
      <c r="J63" s="258"/>
      <c r="K63" s="258"/>
      <c r="L63" s="258"/>
      <c r="M63" s="258"/>
      <c r="N63" s="258"/>
      <c r="O63" s="258"/>
      <c r="P63" s="258"/>
      <c r="Q63" s="258"/>
      <c r="R63" s="258"/>
      <c r="S63" s="258"/>
      <c r="T63" s="258"/>
      <c r="U63" s="258"/>
      <c r="V63" s="258"/>
      <c r="W63" s="258"/>
      <c r="X63" s="258"/>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059"/>
      <c r="AV63" s="133">
        <v>30</v>
      </c>
      <c r="AW63" s="133"/>
      <c r="AX63" s="133"/>
      <c r="AY63" s="133"/>
      <c r="AZ63" s="133"/>
      <c r="BA63" s="133"/>
      <c r="BB63" s="133"/>
      <c r="BC63" s="311"/>
      <c r="BD63" s="311"/>
      <c r="BE63" s="16"/>
      <c r="BF63" s="133"/>
      <c r="BG63" s="133"/>
      <c r="BH63" s="1059"/>
      <c r="BI63" s="311"/>
      <c r="BJ63" s="133">
        <f>2*AV63</f>
        <v>60</v>
      </c>
      <c r="BK63" s="133"/>
      <c r="BL63" s="1059"/>
      <c r="BM63" s="1059"/>
      <c r="BN63" s="1059"/>
      <c r="BO63" s="276"/>
      <c r="BP63" s="133"/>
      <c r="BQ63" s="276"/>
      <c r="BR63" s="276"/>
      <c r="BS63" s="276"/>
      <c r="BT63" s="1064"/>
      <c r="BU63" s="1071"/>
      <c r="BV63" s="1064"/>
      <c r="BW63" s="1069"/>
      <c r="BX63" s="319"/>
      <c r="BY63" s="310"/>
      <c r="BZ63" s="310"/>
      <c r="CA63" s="310"/>
      <c r="CB63" s="310"/>
      <c r="CC63" s="319"/>
      <c r="CD63" s="306"/>
      <c r="CE63" s="319"/>
      <c r="CF63" s="322"/>
    </row>
    <row r="64" spans="1:84" s="323" customFormat="1" ht="15.75" customHeight="1">
      <c r="A64" s="1077"/>
      <c r="B64" s="1086"/>
      <c r="C64" s="15" t="s">
        <v>339</v>
      </c>
      <c r="D64" s="16" t="s">
        <v>149</v>
      </c>
      <c r="E64" s="258"/>
      <c r="F64" s="258"/>
      <c r="G64" s="258"/>
      <c r="H64" s="258"/>
      <c r="I64" s="258"/>
      <c r="J64" s="258"/>
      <c r="K64" s="258"/>
      <c r="L64" s="258"/>
      <c r="M64" s="258"/>
      <c r="N64" s="258"/>
      <c r="O64" s="258"/>
      <c r="P64" s="258"/>
      <c r="Q64" s="258"/>
      <c r="R64" s="258"/>
      <c r="S64" s="258"/>
      <c r="T64" s="258"/>
      <c r="U64" s="258"/>
      <c r="V64" s="258"/>
      <c r="W64" s="258"/>
      <c r="X64" s="258"/>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059"/>
      <c r="AV64" s="133">
        <v>30</v>
      </c>
      <c r="AW64" s="133"/>
      <c r="AX64" s="133"/>
      <c r="AY64" s="133"/>
      <c r="AZ64" s="133"/>
      <c r="BA64" s="133"/>
      <c r="BB64" s="133"/>
      <c r="BC64" s="311"/>
      <c r="BD64" s="311"/>
      <c r="BE64" s="16"/>
      <c r="BF64" s="133"/>
      <c r="BG64" s="133"/>
      <c r="BH64" s="1059"/>
      <c r="BI64" s="311"/>
      <c r="BJ64" s="133"/>
      <c r="BK64" s="133">
        <f>2*AV64</f>
        <v>60</v>
      </c>
      <c r="BL64" s="1059"/>
      <c r="BM64" s="1059"/>
      <c r="BN64" s="1059"/>
      <c r="BO64" s="276"/>
      <c r="BP64" s="133"/>
      <c r="BQ64" s="276"/>
      <c r="BR64" s="276"/>
      <c r="BS64" s="276"/>
      <c r="BT64" s="1064"/>
      <c r="BU64" s="1071"/>
      <c r="BV64" s="1064"/>
      <c r="BW64" s="1069"/>
      <c r="BX64" s="319"/>
      <c r="BY64" s="310"/>
      <c r="BZ64" s="310"/>
      <c r="CA64" s="310"/>
      <c r="CB64" s="310"/>
      <c r="CC64" s="319"/>
      <c r="CD64" s="306"/>
      <c r="CE64" s="319"/>
      <c r="CF64" s="322"/>
    </row>
    <row r="65" spans="1:84" s="323" customFormat="1" ht="15.75" customHeight="1" thickBot="1">
      <c r="A65" s="1077"/>
      <c r="B65" s="1086"/>
      <c r="C65" s="285" t="s">
        <v>359</v>
      </c>
      <c r="D65" s="262" t="s">
        <v>275</v>
      </c>
      <c r="E65" s="258"/>
      <c r="F65" s="258"/>
      <c r="G65" s="258"/>
      <c r="H65" s="258"/>
      <c r="I65" s="258"/>
      <c r="J65" s="258"/>
      <c r="K65" s="258"/>
      <c r="L65" s="258"/>
      <c r="M65" s="258"/>
      <c r="N65" s="258"/>
      <c r="O65" s="258"/>
      <c r="P65" s="258"/>
      <c r="Q65" s="258"/>
      <c r="R65" s="258"/>
      <c r="S65" s="258"/>
      <c r="T65" s="258"/>
      <c r="U65" s="258"/>
      <c r="V65" s="258"/>
      <c r="W65" s="258"/>
      <c r="X65" s="258"/>
      <c r="Y65" s="133"/>
      <c r="Z65" s="133"/>
      <c r="AA65" s="133"/>
      <c r="AB65" s="263">
        <v>8</v>
      </c>
      <c r="AC65" s="263">
        <v>8</v>
      </c>
      <c r="AD65" s="263">
        <v>8</v>
      </c>
      <c r="AE65" s="263">
        <v>8</v>
      </c>
      <c r="AF65" s="263">
        <v>8</v>
      </c>
      <c r="AG65" s="263">
        <v>8</v>
      </c>
      <c r="AH65" s="263">
        <v>8</v>
      </c>
      <c r="AI65" s="263">
        <v>8</v>
      </c>
      <c r="AJ65" s="263">
        <v>8</v>
      </c>
      <c r="AK65" s="263">
        <v>8</v>
      </c>
      <c r="AL65" s="263">
        <v>8</v>
      </c>
      <c r="AM65" s="263">
        <v>8</v>
      </c>
      <c r="AN65" s="263">
        <v>8</v>
      </c>
      <c r="AO65" s="263">
        <v>8</v>
      </c>
      <c r="AP65" s="263">
        <v>8</v>
      </c>
      <c r="AQ65" s="263">
        <v>8</v>
      </c>
      <c r="AR65" s="263">
        <v>8</v>
      </c>
      <c r="AS65" s="263">
        <v>8</v>
      </c>
      <c r="AT65" s="263">
        <v>6</v>
      </c>
      <c r="AU65" s="1059"/>
      <c r="AV65" s="133">
        <v>30</v>
      </c>
      <c r="AW65" s="133"/>
      <c r="AX65" s="133"/>
      <c r="AY65" s="133"/>
      <c r="AZ65" s="150">
        <v>22</v>
      </c>
      <c r="BA65" s="150">
        <v>128</v>
      </c>
      <c r="BB65" s="133"/>
      <c r="BC65" s="311">
        <f>IF(AV65&lt;25,0.8,IF(AND(AV65&gt;=25,AV65&lt;=35),1,IF(AND(AV65&gt;=36,AV65&lt;=50),1.2,1.3)))</f>
        <v>1</v>
      </c>
      <c r="BD65" s="311">
        <f>IF(AV65&lt;15,0.8,IF(AND(AV65&gt;=15,AV65&lt;=18),1,IF(AND(AV65&gt;=19,AV65&lt;=25),1.2,1.3)))</f>
        <v>1.3</v>
      </c>
      <c r="BE65" s="16">
        <f>(AW65*BC65+AX65*BD65+AZ65*BC65+BA65*BD65)+SUM(AW65:AX65)*0.1</f>
        <v>188.4</v>
      </c>
      <c r="BF65" s="133"/>
      <c r="BG65" s="133"/>
      <c r="BH65" s="1059"/>
      <c r="BI65" s="311">
        <f>1*1+1*0.5+4*0.3+0.1*AV65+0.2*AV65</f>
        <v>11.7</v>
      </c>
      <c r="BJ65" s="133"/>
      <c r="BK65" s="133"/>
      <c r="BL65" s="1059"/>
      <c r="BM65" s="1059"/>
      <c r="BN65" s="1059"/>
      <c r="BO65" s="276"/>
      <c r="BP65" s="133"/>
      <c r="BQ65" s="276"/>
      <c r="BR65" s="276"/>
      <c r="BS65" s="276"/>
      <c r="BT65" s="1064"/>
      <c r="BU65" s="1071"/>
      <c r="BV65" s="1064"/>
      <c r="BW65" s="1069"/>
      <c r="BX65" s="319"/>
      <c r="BY65" s="310"/>
      <c r="BZ65" s="310"/>
      <c r="CA65" s="310"/>
      <c r="CB65" s="310"/>
      <c r="CC65" s="319"/>
      <c r="CD65" s="306"/>
      <c r="CE65" s="319"/>
      <c r="CF65" s="322"/>
    </row>
    <row r="66" spans="1:84" s="323" customFormat="1" ht="12.75" thickBot="1" thickTop="1">
      <c r="A66" s="1062"/>
      <c r="B66" s="1087"/>
      <c r="C66" s="265" t="s">
        <v>143</v>
      </c>
      <c r="D66" s="364"/>
      <c r="E66" s="114"/>
      <c r="F66" s="286"/>
      <c r="G66" s="286"/>
      <c r="H66" s="286"/>
      <c r="I66" s="286"/>
      <c r="J66" s="286"/>
      <c r="K66" s="286"/>
      <c r="L66" s="286"/>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060"/>
      <c r="AV66" s="114"/>
      <c r="AW66" s="114"/>
      <c r="AX66" s="114"/>
      <c r="AY66" s="114"/>
      <c r="AZ66" s="114"/>
      <c r="BA66" s="114"/>
      <c r="BB66" s="114"/>
      <c r="BC66" s="314"/>
      <c r="BD66" s="314"/>
      <c r="BE66" s="114">
        <f t="shared" si="15"/>
        <v>0</v>
      </c>
      <c r="BF66" s="114"/>
      <c r="BG66" s="114"/>
      <c r="BH66" s="1060"/>
      <c r="BI66" s="314">
        <f>SUM(BZ21:BZ24)+SUM(BZ42:BZ43)</f>
        <v>46.5</v>
      </c>
      <c r="BJ66" s="114"/>
      <c r="BK66" s="114"/>
      <c r="BL66" s="1060"/>
      <c r="BM66" s="1060"/>
      <c r="BN66" s="1060"/>
      <c r="BO66" s="118"/>
      <c r="BP66" s="114"/>
      <c r="BQ66" s="118"/>
      <c r="BR66" s="118"/>
      <c r="BS66" s="118"/>
      <c r="BT66" s="1065"/>
      <c r="BU66" s="1066"/>
      <c r="BV66" s="1065"/>
      <c r="BW66" s="1070"/>
      <c r="BX66" s="319"/>
      <c r="BY66" s="310"/>
      <c r="BZ66" s="310"/>
      <c r="CA66" s="310"/>
      <c r="CB66" s="310"/>
      <c r="CC66" s="319"/>
      <c r="CD66" s="306"/>
      <c r="CE66" s="319"/>
      <c r="CF66" s="322"/>
    </row>
    <row r="67" spans="1:80" s="312" customFormat="1" ht="18">
      <c r="A67" s="1010">
        <v>7</v>
      </c>
      <c r="B67" s="1085" t="s">
        <v>134</v>
      </c>
      <c r="C67" s="271" t="s">
        <v>266</v>
      </c>
      <c r="D67" s="41" t="s">
        <v>244</v>
      </c>
      <c r="E67" s="256">
        <v>4</v>
      </c>
      <c r="F67" s="256">
        <v>4</v>
      </c>
      <c r="G67" s="256">
        <v>4</v>
      </c>
      <c r="H67" s="256">
        <v>4</v>
      </c>
      <c r="I67" s="256">
        <v>4</v>
      </c>
      <c r="J67" s="256">
        <v>4</v>
      </c>
      <c r="K67" s="256">
        <v>4</v>
      </c>
      <c r="L67" s="256">
        <v>2</v>
      </c>
      <c r="M67" s="256"/>
      <c r="N67" s="256"/>
      <c r="O67" s="256"/>
      <c r="P67" s="256"/>
      <c r="Q67" s="256"/>
      <c r="R67" s="256"/>
      <c r="S67" s="256"/>
      <c r="T67" s="256"/>
      <c r="U67" s="41"/>
      <c r="V67" s="41"/>
      <c r="W67" s="41"/>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1015">
        <f>SUM(E67:L75)+SUM(AA76:AJ79)+SUM(AA76:AM80)</f>
        <v>589</v>
      </c>
      <c r="AV67" s="41">
        <f>VLOOKUP(D67,'DANH SACH H'!$A$2:$B$9,2,0)</f>
        <v>35</v>
      </c>
      <c r="AW67" s="41">
        <v>24</v>
      </c>
      <c r="AX67" s="41">
        <v>6</v>
      </c>
      <c r="AY67" s="41"/>
      <c r="AZ67" s="41"/>
      <c r="BA67" s="41"/>
      <c r="BB67" s="41"/>
      <c r="BC67" s="307">
        <f aca="true" t="shared" si="16" ref="BC67:BC75">IF(AV67&lt;25,0.8,IF(AND(AV67&gt;=25,AV67&lt;=35),1,IF(AND(AV67&gt;=36,AV67&lt;=50),1.2,1.3)))</f>
        <v>1</v>
      </c>
      <c r="BD67" s="307">
        <f aca="true" t="shared" si="17" ref="BD67:BD75">IF(AV67&lt;15,0.8,IF(AND(AV67&gt;=15,AV67&lt;=18),1,IF(AND(AV67&gt;=19,AV67&lt;=25),1.2,1.3)))</f>
        <v>1.3</v>
      </c>
      <c r="BE67" s="41">
        <f t="shared" si="15"/>
        <v>34.8</v>
      </c>
      <c r="BF67" s="327"/>
      <c r="BG67" s="327"/>
      <c r="BH67" s="1015"/>
      <c r="BI67" s="307">
        <f>1*1+2*0.3+0.1*AV67</f>
        <v>5.1</v>
      </c>
      <c r="BJ67" s="327"/>
      <c r="BK67" s="327"/>
      <c r="BL67" s="117"/>
      <c r="BM67" s="117"/>
      <c r="BN67" s="1023" t="e">
        <f>SUM(BF67:BM82)</f>
        <v>#N/A</v>
      </c>
      <c r="BO67" s="328"/>
      <c r="BP67" s="328"/>
      <c r="BQ67" s="328"/>
      <c r="BR67" s="328"/>
      <c r="BS67" s="327"/>
      <c r="BT67" s="1023" t="e">
        <f>SUM(BE67:BE82)+BN67+BS67</f>
        <v>#N/A</v>
      </c>
      <c r="BU67" s="1020">
        <v>560</v>
      </c>
      <c r="BV67" s="1023" t="e">
        <f>BT67-BU67</f>
        <v>#N/A</v>
      </c>
      <c r="BW67" s="1026"/>
      <c r="BY67" s="310">
        <f>0.3*2+0.1*AV67</f>
        <v>4.1</v>
      </c>
      <c r="BZ67" s="310"/>
      <c r="CA67" s="310"/>
      <c r="CB67" s="310" t="s">
        <v>311</v>
      </c>
    </row>
    <row r="68" spans="1:80" s="312" customFormat="1" ht="18">
      <c r="A68" s="864"/>
      <c r="B68" s="866"/>
      <c r="C68" s="261" t="s">
        <v>310</v>
      </c>
      <c r="D68" s="16" t="s">
        <v>244</v>
      </c>
      <c r="E68" s="184">
        <v>8</v>
      </c>
      <c r="F68" s="184">
        <v>8</v>
      </c>
      <c r="G68" s="184">
        <v>8</v>
      </c>
      <c r="H68" s="184">
        <v>8</v>
      </c>
      <c r="I68" s="184">
        <v>8</v>
      </c>
      <c r="J68" s="184">
        <v>8</v>
      </c>
      <c r="K68" s="184">
        <v>8</v>
      </c>
      <c r="L68" s="184">
        <v>4</v>
      </c>
      <c r="M68" s="184"/>
      <c r="N68" s="184"/>
      <c r="O68" s="184"/>
      <c r="P68" s="184"/>
      <c r="Q68" s="184"/>
      <c r="R68" s="184"/>
      <c r="S68" s="184"/>
      <c r="T68" s="184"/>
      <c r="U68" s="16"/>
      <c r="V68" s="16"/>
      <c r="W68" s="16"/>
      <c r="X68" s="317"/>
      <c r="Y68" s="317"/>
      <c r="Z68" s="317"/>
      <c r="AA68" s="317"/>
      <c r="AB68" s="317"/>
      <c r="AC68" s="317"/>
      <c r="AD68" s="317"/>
      <c r="AE68" s="317"/>
      <c r="AF68" s="317"/>
      <c r="AG68" s="317"/>
      <c r="AH68" s="317"/>
      <c r="AI68" s="317"/>
      <c r="AJ68" s="317"/>
      <c r="AK68" s="317"/>
      <c r="AL68" s="317"/>
      <c r="AM68" s="317"/>
      <c r="AN68" s="317"/>
      <c r="AO68" s="317"/>
      <c r="AP68" s="317"/>
      <c r="AQ68" s="317"/>
      <c r="AR68" s="317"/>
      <c r="AS68" s="317"/>
      <c r="AT68" s="317"/>
      <c r="AU68" s="883"/>
      <c r="AV68" s="16">
        <f>VLOOKUP(D68,'DANH SACH H'!$A$2:$B$9,2,0)</f>
        <v>35</v>
      </c>
      <c r="AW68" s="16">
        <v>8</v>
      </c>
      <c r="AX68" s="16">
        <v>52</v>
      </c>
      <c r="AY68" s="16"/>
      <c r="AZ68" s="16"/>
      <c r="BA68" s="16"/>
      <c r="BB68" s="16"/>
      <c r="BC68" s="311">
        <f t="shared" si="16"/>
        <v>1</v>
      </c>
      <c r="BD68" s="311">
        <f t="shared" si="17"/>
        <v>1.3</v>
      </c>
      <c r="BE68" s="16">
        <f t="shared" si="15"/>
        <v>81.60000000000001</v>
      </c>
      <c r="BF68" s="315"/>
      <c r="BG68" s="315"/>
      <c r="BH68" s="883"/>
      <c r="BI68" s="311">
        <f>1*1+1*0.5+4*0.3+0.1*AV68+0.2*AV68</f>
        <v>13.2</v>
      </c>
      <c r="BJ68" s="315"/>
      <c r="BK68" s="315"/>
      <c r="BL68" s="15"/>
      <c r="BM68" s="15"/>
      <c r="BN68" s="1024"/>
      <c r="BO68" s="324"/>
      <c r="BP68" s="324"/>
      <c r="BQ68" s="324"/>
      <c r="BR68" s="324"/>
      <c r="BS68" s="315"/>
      <c r="BT68" s="1024"/>
      <c r="BU68" s="1021"/>
      <c r="BV68" s="1024"/>
      <c r="BW68" s="1027"/>
      <c r="BY68" s="310"/>
      <c r="BZ68" s="310">
        <f aca="true" t="shared" si="18" ref="BZ68:BZ74">0.3*4+0.2*AV68+0.1*AV68</f>
        <v>11.7</v>
      </c>
      <c r="CA68" s="310"/>
      <c r="CB68" s="310"/>
    </row>
    <row r="69" spans="1:80" s="312" customFormat="1" ht="18">
      <c r="A69" s="864"/>
      <c r="B69" s="866"/>
      <c r="C69" s="261" t="s">
        <v>266</v>
      </c>
      <c r="D69" s="16" t="s">
        <v>241</v>
      </c>
      <c r="E69" s="184">
        <v>4</v>
      </c>
      <c r="F69" s="184">
        <v>4</v>
      </c>
      <c r="G69" s="184">
        <v>4</v>
      </c>
      <c r="H69" s="184">
        <v>4</v>
      </c>
      <c r="I69" s="184">
        <v>4</v>
      </c>
      <c r="J69" s="184">
        <v>4</v>
      </c>
      <c r="K69" s="184">
        <v>4</v>
      </c>
      <c r="L69" s="184">
        <v>2</v>
      </c>
      <c r="M69" s="184"/>
      <c r="N69" s="184"/>
      <c r="O69" s="184"/>
      <c r="P69" s="184"/>
      <c r="Q69" s="184"/>
      <c r="R69" s="184"/>
      <c r="S69" s="184"/>
      <c r="T69" s="184"/>
      <c r="U69" s="16"/>
      <c r="V69" s="16"/>
      <c r="W69" s="16"/>
      <c r="X69" s="317"/>
      <c r="Y69" s="317"/>
      <c r="Z69" s="317"/>
      <c r="AA69" s="317"/>
      <c r="AB69" s="317"/>
      <c r="AC69" s="317"/>
      <c r="AD69" s="317"/>
      <c r="AE69" s="317"/>
      <c r="AF69" s="317"/>
      <c r="AG69" s="317"/>
      <c r="AH69" s="317"/>
      <c r="AI69" s="317"/>
      <c r="AJ69" s="317"/>
      <c r="AK69" s="317"/>
      <c r="AL69" s="317"/>
      <c r="AM69" s="317"/>
      <c r="AN69" s="317"/>
      <c r="AO69" s="317"/>
      <c r="AP69" s="317"/>
      <c r="AQ69" s="317"/>
      <c r="AR69" s="317"/>
      <c r="AS69" s="317"/>
      <c r="AT69" s="317"/>
      <c r="AU69" s="883"/>
      <c r="AV69" s="16">
        <f>VLOOKUP(D69,'DANH SACH H'!$A$2:$B$9,2,0)</f>
        <v>11</v>
      </c>
      <c r="AW69" s="16">
        <v>24</v>
      </c>
      <c r="AX69" s="16">
        <v>6</v>
      </c>
      <c r="AY69" s="16"/>
      <c r="AZ69" s="16"/>
      <c r="BA69" s="16"/>
      <c r="BB69" s="16"/>
      <c r="BC69" s="311">
        <f t="shared" si="16"/>
        <v>0.8</v>
      </c>
      <c r="BD69" s="311">
        <f t="shared" si="17"/>
        <v>0.8</v>
      </c>
      <c r="BE69" s="16">
        <f t="shared" si="15"/>
        <v>27.000000000000004</v>
      </c>
      <c r="BF69" s="315"/>
      <c r="BG69" s="315"/>
      <c r="BH69" s="883"/>
      <c r="BI69" s="311">
        <f>1*1+2*0.3+0.1*AV69</f>
        <v>2.7</v>
      </c>
      <c r="BJ69" s="315"/>
      <c r="BK69" s="315"/>
      <c r="BL69" s="15"/>
      <c r="BM69" s="15"/>
      <c r="BN69" s="1024"/>
      <c r="BO69" s="324"/>
      <c r="BP69" s="324"/>
      <c r="BQ69" s="324"/>
      <c r="BR69" s="324"/>
      <c r="BS69" s="315"/>
      <c r="BT69" s="1024"/>
      <c r="BU69" s="1021"/>
      <c r="BV69" s="1024"/>
      <c r="BW69" s="1027"/>
      <c r="BY69" s="310">
        <f aca="true" t="shared" si="19" ref="BY69:BY75">0.3*2+0.1*AV69</f>
        <v>1.7000000000000002</v>
      </c>
      <c r="BZ69" s="310"/>
      <c r="CA69" s="310"/>
      <c r="CB69" s="310"/>
    </row>
    <row r="70" spans="1:80" s="312" customFormat="1" ht="18">
      <c r="A70" s="864"/>
      <c r="B70" s="866"/>
      <c r="C70" s="261" t="s">
        <v>270</v>
      </c>
      <c r="D70" s="16" t="s">
        <v>241</v>
      </c>
      <c r="E70" s="185"/>
      <c r="F70" s="185"/>
      <c r="G70" s="185"/>
      <c r="H70" s="185"/>
      <c r="I70" s="185"/>
      <c r="J70" s="185"/>
      <c r="K70" s="185"/>
      <c r="L70" s="185"/>
      <c r="M70" s="184">
        <v>8</v>
      </c>
      <c r="N70" s="184">
        <v>8</v>
      </c>
      <c r="O70" s="184">
        <v>8</v>
      </c>
      <c r="P70" s="184">
        <v>8</v>
      </c>
      <c r="Q70" s="184">
        <v>8</v>
      </c>
      <c r="R70" s="184">
        <v>8</v>
      </c>
      <c r="S70" s="184">
        <v>8</v>
      </c>
      <c r="T70" s="184">
        <v>4</v>
      </c>
      <c r="U70" s="16"/>
      <c r="V70" s="16"/>
      <c r="W70" s="16"/>
      <c r="X70" s="317"/>
      <c r="Y70" s="317"/>
      <c r="Z70" s="317"/>
      <c r="AA70" s="317"/>
      <c r="AB70" s="317"/>
      <c r="AC70" s="317"/>
      <c r="AD70" s="317"/>
      <c r="AE70" s="317"/>
      <c r="AF70" s="317"/>
      <c r="AG70" s="317"/>
      <c r="AH70" s="317"/>
      <c r="AI70" s="317"/>
      <c r="AJ70" s="317"/>
      <c r="AK70" s="317"/>
      <c r="AL70" s="317"/>
      <c r="AM70" s="317"/>
      <c r="AN70" s="317"/>
      <c r="AO70" s="317"/>
      <c r="AP70" s="317"/>
      <c r="AQ70" s="317"/>
      <c r="AR70" s="317"/>
      <c r="AS70" s="317"/>
      <c r="AT70" s="317"/>
      <c r="AU70" s="883"/>
      <c r="AV70" s="16">
        <f>VLOOKUP(D70,'DANH SACH H'!$A$2:$B$9,2,0)</f>
        <v>11</v>
      </c>
      <c r="AW70" s="16">
        <v>8</v>
      </c>
      <c r="AX70" s="16">
        <v>52</v>
      </c>
      <c r="AY70" s="16"/>
      <c r="AZ70" s="16"/>
      <c r="BA70" s="16"/>
      <c r="BB70" s="16"/>
      <c r="BC70" s="311">
        <f t="shared" si="16"/>
        <v>0.8</v>
      </c>
      <c r="BD70" s="311">
        <f t="shared" si="17"/>
        <v>0.8</v>
      </c>
      <c r="BE70" s="16">
        <f t="shared" si="15"/>
        <v>54</v>
      </c>
      <c r="BF70" s="315"/>
      <c r="BG70" s="315"/>
      <c r="BH70" s="883"/>
      <c r="BI70" s="311">
        <f>1*1+1*0.5+4*0.3+0.1*AV70+0.2*AV70</f>
        <v>6</v>
      </c>
      <c r="BJ70" s="315"/>
      <c r="BK70" s="315"/>
      <c r="BL70" s="15"/>
      <c r="BM70" s="15"/>
      <c r="BN70" s="1024"/>
      <c r="BO70" s="324"/>
      <c r="BP70" s="324"/>
      <c r="BQ70" s="324"/>
      <c r="BR70" s="324"/>
      <c r="BS70" s="315"/>
      <c r="BT70" s="1024"/>
      <c r="BU70" s="1021"/>
      <c r="BV70" s="1024"/>
      <c r="BW70" s="1027"/>
      <c r="BY70" s="310"/>
      <c r="BZ70" s="310">
        <f t="shared" si="18"/>
        <v>4.5</v>
      </c>
      <c r="CA70" s="310"/>
      <c r="CB70" s="310"/>
    </row>
    <row r="71" spans="1:80" s="312" customFormat="1" ht="18.75">
      <c r="A71" s="864"/>
      <c r="B71" s="866"/>
      <c r="C71" s="387" t="s">
        <v>266</v>
      </c>
      <c r="D71" s="16" t="s">
        <v>245</v>
      </c>
      <c r="E71" s="185"/>
      <c r="F71" s="185"/>
      <c r="G71" s="185"/>
      <c r="H71" s="185"/>
      <c r="I71" s="185"/>
      <c r="J71" s="185"/>
      <c r="K71" s="185"/>
      <c r="L71" s="185"/>
      <c r="M71" s="184">
        <v>8</v>
      </c>
      <c r="N71" s="184">
        <v>8</v>
      </c>
      <c r="O71" s="184">
        <v>8</v>
      </c>
      <c r="P71" s="184">
        <v>6</v>
      </c>
      <c r="Q71" s="184"/>
      <c r="R71" s="184"/>
      <c r="S71" s="184"/>
      <c r="T71" s="184"/>
      <c r="U71" s="16"/>
      <c r="V71" s="16"/>
      <c r="W71" s="16"/>
      <c r="X71" s="317"/>
      <c r="Y71" s="317"/>
      <c r="Z71" s="317"/>
      <c r="AA71" s="317"/>
      <c r="AB71" s="317"/>
      <c r="AC71" s="317"/>
      <c r="AD71" s="317"/>
      <c r="AE71" s="317"/>
      <c r="AF71" s="317"/>
      <c r="AG71" s="317"/>
      <c r="AH71" s="317"/>
      <c r="AI71" s="317"/>
      <c r="AJ71" s="317"/>
      <c r="AK71" s="317"/>
      <c r="AL71" s="317"/>
      <c r="AM71" s="317"/>
      <c r="AN71" s="317"/>
      <c r="AO71" s="317"/>
      <c r="AP71" s="317"/>
      <c r="AQ71" s="317"/>
      <c r="AR71" s="317"/>
      <c r="AS71" s="317"/>
      <c r="AT71" s="317"/>
      <c r="AU71" s="883"/>
      <c r="AV71" s="16">
        <f>VLOOKUP(D71,'DANH SACH H'!$A$2:$B$9,2,0)</f>
        <v>16</v>
      </c>
      <c r="AW71" s="16">
        <v>24</v>
      </c>
      <c r="AX71" s="16">
        <v>6</v>
      </c>
      <c r="AY71" s="16"/>
      <c r="AZ71" s="16"/>
      <c r="BA71" s="16"/>
      <c r="BB71" s="16"/>
      <c r="BC71" s="311">
        <f t="shared" si="16"/>
        <v>0.8</v>
      </c>
      <c r="BD71" s="311">
        <f t="shared" si="17"/>
        <v>1</v>
      </c>
      <c r="BE71" s="16">
        <f t="shared" si="15"/>
        <v>28.200000000000003</v>
      </c>
      <c r="BF71" s="315"/>
      <c r="BG71" s="315"/>
      <c r="BH71" s="883"/>
      <c r="BI71" s="311">
        <f>1*1+1*0.5+4*0.3+0.1*AV71+0.2*AV71</f>
        <v>7.500000000000001</v>
      </c>
      <c r="BJ71" s="315"/>
      <c r="BK71" s="315"/>
      <c r="BL71" s="15"/>
      <c r="BM71" s="15"/>
      <c r="BN71" s="1024"/>
      <c r="BO71" s="324"/>
      <c r="BP71" s="324"/>
      <c r="BQ71" s="324"/>
      <c r="BR71" s="324"/>
      <c r="BS71" s="315"/>
      <c r="BT71" s="1024"/>
      <c r="BU71" s="1021"/>
      <c r="BV71" s="1024"/>
      <c r="BW71" s="1027"/>
      <c r="BY71" s="310">
        <f t="shared" si="19"/>
        <v>2.2</v>
      </c>
      <c r="BZ71" s="310"/>
      <c r="CA71" s="310"/>
      <c r="CB71" s="310"/>
    </row>
    <row r="72" spans="1:80" s="312" customFormat="1" ht="18">
      <c r="A72" s="864"/>
      <c r="B72" s="866"/>
      <c r="C72" s="261" t="s">
        <v>310</v>
      </c>
      <c r="D72" s="16" t="s">
        <v>245</v>
      </c>
      <c r="E72" s="185"/>
      <c r="F72" s="185"/>
      <c r="G72" s="185"/>
      <c r="H72" s="185"/>
      <c r="I72" s="185"/>
      <c r="J72" s="185"/>
      <c r="K72" s="185"/>
      <c r="L72" s="185"/>
      <c r="M72" s="184">
        <v>8</v>
      </c>
      <c r="N72" s="184">
        <v>8</v>
      </c>
      <c r="O72" s="184">
        <v>8</v>
      </c>
      <c r="P72" s="184">
        <v>8</v>
      </c>
      <c r="Q72" s="184">
        <v>8</v>
      </c>
      <c r="R72" s="184">
        <v>8</v>
      </c>
      <c r="S72" s="184">
        <v>8</v>
      </c>
      <c r="T72" s="184">
        <v>4</v>
      </c>
      <c r="U72" s="16"/>
      <c r="V72" s="16"/>
      <c r="W72" s="16"/>
      <c r="X72" s="317"/>
      <c r="Y72" s="317"/>
      <c r="Z72" s="317"/>
      <c r="AA72" s="317"/>
      <c r="AB72" s="317"/>
      <c r="AC72" s="317"/>
      <c r="AD72" s="317"/>
      <c r="AE72" s="317"/>
      <c r="AF72" s="317"/>
      <c r="AG72" s="317"/>
      <c r="AH72" s="317"/>
      <c r="AI72" s="317"/>
      <c r="AJ72" s="317"/>
      <c r="AK72" s="317"/>
      <c r="AL72" s="317"/>
      <c r="AM72" s="317"/>
      <c r="AN72" s="317"/>
      <c r="AO72" s="317"/>
      <c r="AP72" s="317"/>
      <c r="AQ72" s="317"/>
      <c r="AR72" s="317"/>
      <c r="AS72" s="317"/>
      <c r="AT72" s="317"/>
      <c r="AU72" s="883"/>
      <c r="AV72" s="16">
        <f>VLOOKUP(D72,'DANH SACH H'!$A$2:$B$9,2,0)</f>
        <v>16</v>
      </c>
      <c r="AW72" s="16">
        <v>8</v>
      </c>
      <c r="AX72" s="16">
        <v>52</v>
      </c>
      <c r="AY72" s="16"/>
      <c r="AZ72" s="16"/>
      <c r="BA72" s="16"/>
      <c r="BB72" s="16"/>
      <c r="BC72" s="311">
        <f t="shared" si="16"/>
        <v>0.8</v>
      </c>
      <c r="BD72" s="311">
        <f t="shared" si="17"/>
        <v>1</v>
      </c>
      <c r="BE72" s="16">
        <f t="shared" si="15"/>
        <v>64.4</v>
      </c>
      <c r="BF72" s="315"/>
      <c r="BG72" s="315"/>
      <c r="BH72" s="883"/>
      <c r="BI72" s="311">
        <f>1*1+1*0.5+4*0.3+0.1*AV72+0.2*AV72</f>
        <v>7.500000000000001</v>
      </c>
      <c r="BJ72" s="315"/>
      <c r="BK72" s="315"/>
      <c r="BL72" s="15"/>
      <c r="BM72" s="15"/>
      <c r="BN72" s="1024"/>
      <c r="BO72" s="324"/>
      <c r="BP72" s="324"/>
      <c r="BQ72" s="324"/>
      <c r="BR72" s="324"/>
      <c r="BS72" s="315"/>
      <c r="BT72" s="1024"/>
      <c r="BU72" s="1021"/>
      <c r="BV72" s="1024"/>
      <c r="BW72" s="1027"/>
      <c r="BY72" s="310"/>
      <c r="BZ72" s="310">
        <f t="shared" si="18"/>
        <v>6</v>
      </c>
      <c r="CA72" s="310"/>
      <c r="CB72" s="310"/>
    </row>
    <row r="73" spans="1:80" s="312" customFormat="1" ht="18.75">
      <c r="A73" s="864"/>
      <c r="B73" s="866"/>
      <c r="C73" s="387" t="s">
        <v>266</v>
      </c>
      <c r="D73" s="16" t="s">
        <v>243</v>
      </c>
      <c r="E73" s="184">
        <v>8</v>
      </c>
      <c r="F73" s="184">
        <v>8</v>
      </c>
      <c r="G73" s="184">
        <v>8</v>
      </c>
      <c r="H73" s="184">
        <v>6</v>
      </c>
      <c r="I73" s="184"/>
      <c r="J73" s="184"/>
      <c r="K73" s="184"/>
      <c r="L73" s="184"/>
      <c r="M73" s="184"/>
      <c r="N73" s="184"/>
      <c r="O73" s="184"/>
      <c r="P73" s="184"/>
      <c r="Q73" s="184"/>
      <c r="R73" s="184"/>
      <c r="S73" s="184"/>
      <c r="T73" s="184"/>
      <c r="U73" s="16"/>
      <c r="V73" s="16"/>
      <c r="W73" s="16"/>
      <c r="X73" s="317"/>
      <c r="Y73" s="317"/>
      <c r="Z73" s="317"/>
      <c r="AA73" s="317"/>
      <c r="AB73" s="317"/>
      <c r="AC73" s="317"/>
      <c r="AD73" s="317"/>
      <c r="AE73" s="317"/>
      <c r="AF73" s="317"/>
      <c r="AG73" s="317"/>
      <c r="AH73" s="317"/>
      <c r="AI73" s="317"/>
      <c r="AJ73" s="317"/>
      <c r="AK73" s="317"/>
      <c r="AL73" s="317"/>
      <c r="AM73" s="317"/>
      <c r="AN73" s="317"/>
      <c r="AO73" s="317"/>
      <c r="AP73" s="317"/>
      <c r="AQ73" s="317"/>
      <c r="AR73" s="317"/>
      <c r="AS73" s="317"/>
      <c r="AT73" s="317"/>
      <c r="AU73" s="883"/>
      <c r="AV73" s="16">
        <f>VLOOKUP(D73,'DANH SACH H'!$A$2:$B$9,2,0)</f>
        <v>24</v>
      </c>
      <c r="AW73" s="16">
        <v>24</v>
      </c>
      <c r="AX73" s="16">
        <v>6</v>
      </c>
      <c r="AY73" s="16"/>
      <c r="AZ73" s="16"/>
      <c r="BA73" s="16"/>
      <c r="BB73" s="16"/>
      <c r="BC73" s="311">
        <f t="shared" si="16"/>
        <v>0.8</v>
      </c>
      <c r="BD73" s="311">
        <f t="shared" si="17"/>
        <v>1.2</v>
      </c>
      <c r="BE73" s="16">
        <f t="shared" si="15"/>
        <v>29.400000000000002</v>
      </c>
      <c r="BF73" s="315"/>
      <c r="BG73" s="315"/>
      <c r="BH73" s="883"/>
      <c r="BI73" s="311">
        <f>1*1+2*0.3+0.1*AV73</f>
        <v>4</v>
      </c>
      <c r="BJ73" s="315"/>
      <c r="BK73" s="315"/>
      <c r="BL73" s="15"/>
      <c r="BM73" s="15"/>
      <c r="BN73" s="1024"/>
      <c r="BO73" s="324"/>
      <c r="BP73" s="324"/>
      <c r="BQ73" s="324"/>
      <c r="BR73" s="324"/>
      <c r="BS73" s="315"/>
      <c r="BT73" s="1024"/>
      <c r="BU73" s="1021"/>
      <c r="BV73" s="1024"/>
      <c r="BW73" s="1027"/>
      <c r="BY73" s="310">
        <f t="shared" si="19"/>
        <v>3.0000000000000004</v>
      </c>
      <c r="BZ73" s="310"/>
      <c r="CA73" s="310"/>
      <c r="CB73" s="310"/>
    </row>
    <row r="74" spans="1:80" s="312" customFormat="1" ht="18">
      <c r="A74" s="864"/>
      <c r="B74" s="866"/>
      <c r="C74" s="261" t="s">
        <v>310</v>
      </c>
      <c r="D74" s="16" t="s">
        <v>244</v>
      </c>
      <c r="E74" s="184">
        <v>8</v>
      </c>
      <c r="F74" s="184">
        <v>8</v>
      </c>
      <c r="G74" s="184">
        <v>8</v>
      </c>
      <c r="H74" s="184">
        <v>8</v>
      </c>
      <c r="I74" s="184">
        <v>8</v>
      </c>
      <c r="J74" s="184">
        <v>8</v>
      </c>
      <c r="K74" s="184">
        <v>8</v>
      </c>
      <c r="L74" s="184">
        <v>4</v>
      </c>
      <c r="M74" s="184"/>
      <c r="N74" s="184"/>
      <c r="O74" s="184"/>
      <c r="P74" s="184"/>
      <c r="Q74" s="184"/>
      <c r="R74" s="184"/>
      <c r="S74" s="184"/>
      <c r="T74" s="184"/>
      <c r="U74" s="16"/>
      <c r="V74" s="16"/>
      <c r="W74" s="16"/>
      <c r="X74" s="317"/>
      <c r="Y74" s="317"/>
      <c r="Z74" s="317"/>
      <c r="AA74" s="317"/>
      <c r="AB74" s="317"/>
      <c r="AC74" s="317"/>
      <c r="AD74" s="317"/>
      <c r="AE74" s="317"/>
      <c r="AF74" s="317"/>
      <c r="AG74" s="317"/>
      <c r="AH74" s="317"/>
      <c r="AI74" s="317"/>
      <c r="AJ74" s="317"/>
      <c r="AK74" s="317"/>
      <c r="AL74" s="317"/>
      <c r="AM74" s="317"/>
      <c r="AN74" s="317"/>
      <c r="AO74" s="317"/>
      <c r="AP74" s="317"/>
      <c r="AQ74" s="317"/>
      <c r="AR74" s="317"/>
      <c r="AS74" s="317"/>
      <c r="AT74" s="317"/>
      <c r="AU74" s="883"/>
      <c r="AV74" s="16">
        <f>VLOOKUP(D74,'DANH SACH H'!$A$2:$B$9,2,0)</f>
        <v>35</v>
      </c>
      <c r="AW74" s="16">
        <v>8</v>
      </c>
      <c r="AX74" s="16">
        <v>52</v>
      </c>
      <c r="AY74" s="16"/>
      <c r="AZ74" s="16"/>
      <c r="BA74" s="16"/>
      <c r="BB74" s="16"/>
      <c r="BC74" s="311">
        <f t="shared" si="16"/>
        <v>1</v>
      </c>
      <c r="BD74" s="311">
        <f t="shared" si="17"/>
        <v>1.3</v>
      </c>
      <c r="BE74" s="16">
        <f t="shared" si="15"/>
        <v>81.60000000000001</v>
      </c>
      <c r="BF74" s="315"/>
      <c r="BG74" s="315"/>
      <c r="BH74" s="883"/>
      <c r="BI74" s="311">
        <f>1*1+1*0.5+4*0.3+0.1*AV74+0.2*AV74</f>
        <v>13.2</v>
      </c>
      <c r="BJ74" s="315"/>
      <c r="BK74" s="315"/>
      <c r="BL74" s="15"/>
      <c r="BM74" s="15"/>
      <c r="BN74" s="1024"/>
      <c r="BO74" s="324"/>
      <c r="BP74" s="324"/>
      <c r="BQ74" s="324"/>
      <c r="BR74" s="324"/>
      <c r="BS74" s="315"/>
      <c r="BT74" s="1024"/>
      <c r="BU74" s="1021"/>
      <c r="BV74" s="1024"/>
      <c r="BW74" s="1027"/>
      <c r="BY74" s="310"/>
      <c r="BZ74" s="310">
        <f t="shared" si="18"/>
        <v>11.7</v>
      </c>
      <c r="CA74" s="310"/>
      <c r="CB74" s="310"/>
    </row>
    <row r="75" spans="1:80" s="312" customFormat="1" ht="18.75" thickBot="1">
      <c r="A75" s="864"/>
      <c r="B75" s="866"/>
      <c r="C75" s="261" t="s">
        <v>266</v>
      </c>
      <c r="D75" s="16" t="s">
        <v>278</v>
      </c>
      <c r="E75" s="184">
        <v>3</v>
      </c>
      <c r="F75" s="184">
        <v>3</v>
      </c>
      <c r="G75" s="184">
        <v>3</v>
      </c>
      <c r="H75" s="184">
        <v>3</v>
      </c>
      <c r="I75" s="184">
        <v>3</v>
      </c>
      <c r="J75" s="184">
        <v>3</v>
      </c>
      <c r="K75" s="184">
        <v>3</v>
      </c>
      <c r="L75" s="184">
        <v>3</v>
      </c>
      <c r="M75" s="184">
        <v>3</v>
      </c>
      <c r="N75" s="184">
        <v>3</v>
      </c>
      <c r="O75" s="184"/>
      <c r="P75" s="184"/>
      <c r="Q75" s="184"/>
      <c r="R75" s="184"/>
      <c r="S75" s="184"/>
      <c r="T75" s="184"/>
      <c r="U75" s="16"/>
      <c r="V75" s="16"/>
      <c r="W75" s="16"/>
      <c r="X75" s="317"/>
      <c r="Y75" s="317"/>
      <c r="Z75" s="317"/>
      <c r="AA75" s="317"/>
      <c r="AB75" s="317"/>
      <c r="AC75" s="317"/>
      <c r="AD75" s="317"/>
      <c r="AE75" s="317"/>
      <c r="AF75" s="317"/>
      <c r="AG75" s="317"/>
      <c r="AH75" s="317"/>
      <c r="AI75" s="317"/>
      <c r="AJ75" s="317"/>
      <c r="AK75" s="317"/>
      <c r="AL75" s="317"/>
      <c r="AM75" s="317"/>
      <c r="AN75" s="317"/>
      <c r="AO75" s="317"/>
      <c r="AP75" s="317"/>
      <c r="AQ75" s="317"/>
      <c r="AR75" s="317"/>
      <c r="AS75" s="317"/>
      <c r="AT75" s="317"/>
      <c r="AU75" s="883"/>
      <c r="AV75" s="16" t="e">
        <f>VLOOKUP(D75,'DANH SACH H'!$A$2:$B$9,2,0)</f>
        <v>#N/A</v>
      </c>
      <c r="AW75" s="16">
        <v>24</v>
      </c>
      <c r="AX75" s="16">
        <v>6</v>
      </c>
      <c r="AY75" s="16"/>
      <c r="AZ75" s="16"/>
      <c r="BA75" s="16"/>
      <c r="BB75" s="16"/>
      <c r="BC75" s="311" t="e">
        <f t="shared" si="16"/>
        <v>#N/A</v>
      </c>
      <c r="BD75" s="311" t="e">
        <f t="shared" si="17"/>
        <v>#N/A</v>
      </c>
      <c r="BE75" s="16" t="e">
        <f aca="true" t="shared" si="20" ref="BE75:BE80">(AW75*BC75+AX75*BD75+AZ75*BC75+BA75*BD75)</f>
        <v>#N/A</v>
      </c>
      <c r="BF75" s="315"/>
      <c r="BG75" s="315"/>
      <c r="BH75" s="883"/>
      <c r="BI75" s="311" t="e">
        <f>1*1+2*0.3+0.1*AV75</f>
        <v>#N/A</v>
      </c>
      <c r="BJ75" s="315"/>
      <c r="BK75" s="315"/>
      <c r="BL75" s="15"/>
      <c r="BM75" s="15"/>
      <c r="BN75" s="1024"/>
      <c r="BO75" s="324"/>
      <c r="BP75" s="324"/>
      <c r="BQ75" s="324"/>
      <c r="BR75" s="324"/>
      <c r="BS75" s="315"/>
      <c r="BT75" s="1024"/>
      <c r="BU75" s="1021"/>
      <c r="BV75" s="1024"/>
      <c r="BW75" s="1027"/>
      <c r="BY75" s="310" t="e">
        <f t="shared" si="19"/>
        <v>#N/A</v>
      </c>
      <c r="BZ75" s="310"/>
      <c r="CA75" s="310"/>
      <c r="CB75" s="310"/>
    </row>
    <row r="76" spans="1:80" s="312" customFormat="1" ht="11.25">
      <c r="A76" s="864"/>
      <c r="B76" s="866"/>
      <c r="C76" s="117" t="s">
        <v>340</v>
      </c>
      <c r="D76" s="41" t="s">
        <v>253</v>
      </c>
      <c r="E76" s="184"/>
      <c r="F76" s="184"/>
      <c r="G76" s="184"/>
      <c r="H76" s="184"/>
      <c r="I76" s="184"/>
      <c r="J76" s="184"/>
      <c r="K76" s="184"/>
      <c r="L76" s="184"/>
      <c r="M76" s="184"/>
      <c r="N76" s="184"/>
      <c r="O76" s="184"/>
      <c r="P76" s="184"/>
      <c r="Q76" s="184"/>
      <c r="R76" s="184"/>
      <c r="S76" s="184"/>
      <c r="T76" s="184"/>
      <c r="U76" s="16"/>
      <c r="V76" s="16"/>
      <c r="W76" s="16"/>
      <c r="X76" s="317"/>
      <c r="Y76" s="317"/>
      <c r="Z76" s="317"/>
      <c r="AA76" s="256">
        <v>4</v>
      </c>
      <c r="AB76" s="256">
        <v>4</v>
      </c>
      <c r="AC76" s="256">
        <v>4</v>
      </c>
      <c r="AD76" s="256">
        <v>4</v>
      </c>
      <c r="AE76" s="256">
        <v>4</v>
      </c>
      <c r="AF76" s="256">
        <v>4</v>
      </c>
      <c r="AG76" s="256">
        <v>4</v>
      </c>
      <c r="AH76" s="256">
        <v>4</v>
      </c>
      <c r="AI76" s="256">
        <v>4</v>
      </c>
      <c r="AJ76" s="256">
        <v>4</v>
      </c>
      <c r="AK76" s="256">
        <v>4</v>
      </c>
      <c r="AL76" s="256">
        <v>1</v>
      </c>
      <c r="AM76" s="317"/>
      <c r="AN76" s="317"/>
      <c r="AO76" s="317"/>
      <c r="AP76" s="317"/>
      <c r="AQ76" s="317"/>
      <c r="AR76" s="317"/>
      <c r="AS76" s="317"/>
      <c r="AT76" s="317"/>
      <c r="AU76" s="883"/>
      <c r="AV76" s="16">
        <v>16</v>
      </c>
      <c r="AW76" s="16"/>
      <c r="AX76" s="16"/>
      <c r="AY76" s="16"/>
      <c r="AZ76" s="150">
        <v>20</v>
      </c>
      <c r="BA76" s="150">
        <v>25</v>
      </c>
      <c r="BB76" s="16"/>
      <c r="BC76" s="311">
        <f>IF(AV76&lt;25,0.8,IF(AND(AV76&gt;=25,AV76&lt;=35),1,IF(AND(AV76&gt;=36,AV76&lt;=50),1.2,1.3)))</f>
        <v>0.8</v>
      </c>
      <c r="BD76" s="311">
        <f>IF(AV76&lt;15,0.8,IF(AND(AV76&gt;=15,AV76&lt;=18),1,IF(AND(AV76&gt;=19,AV76&lt;=25),1.2,1.3)))</f>
        <v>1</v>
      </c>
      <c r="BE76" s="16">
        <f t="shared" si="20"/>
        <v>41</v>
      </c>
      <c r="BF76" s="315"/>
      <c r="BG76" s="315"/>
      <c r="BH76" s="883"/>
      <c r="BI76" s="311">
        <f>1*1+2*0.3+0.1*AV76</f>
        <v>3.2</v>
      </c>
      <c r="BJ76" s="315"/>
      <c r="BK76" s="315"/>
      <c r="BL76" s="15"/>
      <c r="BM76" s="15"/>
      <c r="BN76" s="1024"/>
      <c r="BO76" s="324"/>
      <c r="BP76" s="324"/>
      <c r="BQ76" s="324"/>
      <c r="BR76" s="324"/>
      <c r="BS76" s="315"/>
      <c r="BT76" s="1024"/>
      <c r="BU76" s="1021"/>
      <c r="BV76" s="1024"/>
      <c r="BW76" s="1027"/>
      <c r="BY76" s="310"/>
      <c r="BZ76" s="310"/>
      <c r="CA76" s="310"/>
      <c r="CB76" s="310"/>
    </row>
    <row r="77" spans="1:80" s="312" customFormat="1" ht="18">
      <c r="A77" s="864"/>
      <c r="B77" s="866"/>
      <c r="C77" s="261" t="s">
        <v>345</v>
      </c>
      <c r="D77" s="16" t="s">
        <v>244</v>
      </c>
      <c r="E77" s="184"/>
      <c r="F77" s="184"/>
      <c r="G77" s="184"/>
      <c r="H77" s="184"/>
      <c r="I77" s="184"/>
      <c r="J77" s="184"/>
      <c r="K77" s="184"/>
      <c r="L77" s="184"/>
      <c r="M77" s="184"/>
      <c r="N77" s="184"/>
      <c r="O77" s="184"/>
      <c r="P77" s="184"/>
      <c r="Q77" s="184"/>
      <c r="R77" s="184"/>
      <c r="S77" s="184"/>
      <c r="T77" s="184"/>
      <c r="U77" s="16"/>
      <c r="V77" s="16"/>
      <c r="W77" s="16"/>
      <c r="X77" s="317"/>
      <c r="Y77" s="317"/>
      <c r="Z77" s="317"/>
      <c r="AA77" s="184">
        <v>3</v>
      </c>
      <c r="AB77" s="184">
        <v>3</v>
      </c>
      <c r="AC77" s="184">
        <v>3</v>
      </c>
      <c r="AD77" s="184">
        <v>3</v>
      </c>
      <c r="AE77" s="184">
        <v>3</v>
      </c>
      <c r="AF77" s="184">
        <v>3</v>
      </c>
      <c r="AG77" s="184">
        <v>3</v>
      </c>
      <c r="AH77" s="184">
        <v>3</v>
      </c>
      <c r="AI77" s="184">
        <v>3</v>
      </c>
      <c r="AJ77" s="184">
        <v>3</v>
      </c>
      <c r="AK77" s="184"/>
      <c r="AL77" s="184"/>
      <c r="AM77" s="317"/>
      <c r="AN77" s="317"/>
      <c r="AO77" s="317"/>
      <c r="AP77" s="317"/>
      <c r="AQ77" s="317"/>
      <c r="AR77" s="317"/>
      <c r="AS77" s="317"/>
      <c r="AT77" s="317"/>
      <c r="AU77" s="883"/>
      <c r="AV77" s="16">
        <v>35</v>
      </c>
      <c r="AW77" s="16"/>
      <c r="AX77" s="16"/>
      <c r="AY77" s="16"/>
      <c r="AZ77" s="150">
        <v>28</v>
      </c>
      <c r="BA77" s="150">
        <v>2</v>
      </c>
      <c r="BB77" s="16"/>
      <c r="BC77" s="311">
        <f>IF(AV77&lt;25,0.8,IF(AND(AV77&gt;=25,AV77&lt;=35),1,IF(AND(AV77&gt;=36,AV77&lt;=50),1.2,1.3)))</f>
        <v>1</v>
      </c>
      <c r="BD77" s="311">
        <f>IF(AV77&lt;15,0.8,IF(AND(AV77&gt;=15,AV77&lt;=18),1,IF(AND(AV77&gt;=19,AV77&lt;=25),1.2,1.3)))</f>
        <v>1.3</v>
      </c>
      <c r="BE77" s="16">
        <f t="shared" si="20"/>
        <v>30.6</v>
      </c>
      <c r="BF77" s="315"/>
      <c r="BG77" s="315"/>
      <c r="BH77" s="883"/>
      <c r="BI77" s="311">
        <f>1*1+2*0.3+0.1*AV77</f>
        <v>5.1</v>
      </c>
      <c r="BJ77" s="315"/>
      <c r="BK77" s="315"/>
      <c r="BL77" s="15"/>
      <c r="BM77" s="15"/>
      <c r="BN77" s="1024"/>
      <c r="BO77" s="324"/>
      <c r="BP77" s="324"/>
      <c r="BQ77" s="324"/>
      <c r="BR77" s="324"/>
      <c r="BS77" s="315"/>
      <c r="BT77" s="1024"/>
      <c r="BU77" s="1021"/>
      <c r="BV77" s="1024"/>
      <c r="BW77" s="1027"/>
      <c r="BY77" s="310"/>
      <c r="BZ77" s="310"/>
      <c r="CA77" s="310"/>
      <c r="CB77" s="310"/>
    </row>
    <row r="78" spans="1:80" s="312" customFormat="1" ht="18">
      <c r="A78" s="864"/>
      <c r="B78" s="866"/>
      <c r="C78" s="261" t="s">
        <v>345</v>
      </c>
      <c r="D78" s="16" t="s">
        <v>241</v>
      </c>
      <c r="E78" s="184"/>
      <c r="F78" s="184"/>
      <c r="G78" s="184"/>
      <c r="H78" s="184"/>
      <c r="I78" s="184"/>
      <c r="J78" s="184"/>
      <c r="K78" s="184"/>
      <c r="L78" s="184"/>
      <c r="M78" s="184"/>
      <c r="N78" s="184"/>
      <c r="O78" s="184"/>
      <c r="P78" s="184"/>
      <c r="Q78" s="184"/>
      <c r="R78" s="184"/>
      <c r="S78" s="184"/>
      <c r="T78" s="184"/>
      <c r="U78" s="16"/>
      <c r="V78" s="16"/>
      <c r="W78" s="16"/>
      <c r="X78" s="317"/>
      <c r="Y78" s="317"/>
      <c r="Z78" s="317"/>
      <c r="AA78" s="350">
        <v>3</v>
      </c>
      <c r="AB78" s="350">
        <v>3</v>
      </c>
      <c r="AC78" s="350">
        <v>3</v>
      </c>
      <c r="AD78" s="350">
        <v>3</v>
      </c>
      <c r="AE78" s="350">
        <v>3</v>
      </c>
      <c r="AF78" s="350">
        <v>3</v>
      </c>
      <c r="AG78" s="350">
        <v>3</v>
      </c>
      <c r="AH78" s="184">
        <v>3</v>
      </c>
      <c r="AI78" s="184">
        <v>3</v>
      </c>
      <c r="AJ78" s="184">
        <v>3</v>
      </c>
      <c r="AK78" s="184"/>
      <c r="AL78" s="184"/>
      <c r="AM78" s="317"/>
      <c r="AN78" s="317"/>
      <c r="AO78" s="317"/>
      <c r="AP78" s="317"/>
      <c r="AQ78" s="317"/>
      <c r="AR78" s="317"/>
      <c r="AS78" s="317"/>
      <c r="AT78" s="317"/>
      <c r="AU78" s="883"/>
      <c r="AV78" s="16">
        <v>11</v>
      </c>
      <c r="AW78" s="16"/>
      <c r="AX78" s="16"/>
      <c r="AY78" s="16"/>
      <c r="AZ78" s="150">
        <v>28</v>
      </c>
      <c r="BA78" s="150">
        <v>2</v>
      </c>
      <c r="BB78" s="16"/>
      <c r="BC78" s="311">
        <f>IF(AV78&lt;25,0.8,IF(AND(AV78&gt;=25,AV78&lt;=35),1,IF(AND(AV78&gt;=36,AV78&lt;=50),1.2,1.3)))</f>
        <v>0.8</v>
      </c>
      <c r="BD78" s="311">
        <f>IF(AV78&lt;15,0.8,IF(AND(AV78&gt;=15,AV78&lt;=18),1,IF(AND(AV78&gt;=19,AV78&lt;=25),1.2,1.3)))</f>
        <v>0.8</v>
      </c>
      <c r="BE78" s="16">
        <f t="shared" si="20"/>
        <v>24.000000000000004</v>
      </c>
      <c r="BF78" s="315"/>
      <c r="BG78" s="315"/>
      <c r="BH78" s="883"/>
      <c r="BI78" s="311">
        <f>1*1+2*0.3+0.1*AV78</f>
        <v>2.7</v>
      </c>
      <c r="BJ78" s="315"/>
      <c r="BK78" s="315"/>
      <c r="BL78" s="15"/>
      <c r="BM78" s="15"/>
      <c r="BN78" s="1024"/>
      <c r="BO78" s="324"/>
      <c r="BP78" s="324"/>
      <c r="BQ78" s="324"/>
      <c r="BR78" s="324"/>
      <c r="BS78" s="315"/>
      <c r="BT78" s="1024"/>
      <c r="BU78" s="1021"/>
      <c r="BV78" s="1024"/>
      <c r="BW78" s="1027"/>
      <c r="BY78" s="310"/>
      <c r="BZ78" s="310"/>
      <c r="CA78" s="310"/>
      <c r="CB78" s="310"/>
    </row>
    <row r="79" spans="1:80" s="312" customFormat="1" ht="18">
      <c r="A79" s="864"/>
      <c r="B79" s="866"/>
      <c r="C79" s="261" t="s">
        <v>345</v>
      </c>
      <c r="D79" s="16" t="s">
        <v>243</v>
      </c>
      <c r="E79" s="184"/>
      <c r="F79" s="184"/>
      <c r="G79" s="184"/>
      <c r="H79" s="184"/>
      <c r="I79" s="184"/>
      <c r="J79" s="184"/>
      <c r="K79" s="184"/>
      <c r="L79" s="184"/>
      <c r="M79" s="184"/>
      <c r="N79" s="184"/>
      <c r="O79" s="184"/>
      <c r="P79" s="184"/>
      <c r="Q79" s="184"/>
      <c r="R79" s="184"/>
      <c r="S79" s="184"/>
      <c r="T79" s="184"/>
      <c r="U79" s="16"/>
      <c r="V79" s="16"/>
      <c r="W79" s="16"/>
      <c r="X79" s="317"/>
      <c r="Y79" s="317"/>
      <c r="Z79" s="317"/>
      <c r="AA79" s="184">
        <v>3</v>
      </c>
      <c r="AB79" s="184">
        <v>3</v>
      </c>
      <c r="AC79" s="184">
        <v>3</v>
      </c>
      <c r="AD79" s="184">
        <v>3</v>
      </c>
      <c r="AE79" s="184">
        <v>3</v>
      </c>
      <c r="AF79" s="184">
        <v>3</v>
      </c>
      <c r="AG79" s="184">
        <v>3</v>
      </c>
      <c r="AH79" s="184">
        <v>3</v>
      </c>
      <c r="AI79" s="184">
        <v>3</v>
      </c>
      <c r="AJ79" s="184">
        <v>3</v>
      </c>
      <c r="AK79" s="184"/>
      <c r="AL79" s="184"/>
      <c r="AM79" s="317"/>
      <c r="AN79" s="317"/>
      <c r="AO79" s="317"/>
      <c r="AP79" s="317"/>
      <c r="AQ79" s="317"/>
      <c r="AR79" s="317"/>
      <c r="AS79" s="317"/>
      <c r="AT79" s="317"/>
      <c r="AU79" s="883"/>
      <c r="AV79" s="16">
        <v>24</v>
      </c>
      <c r="AW79" s="16"/>
      <c r="AX79" s="16"/>
      <c r="AY79" s="16"/>
      <c r="AZ79" s="150">
        <v>28</v>
      </c>
      <c r="BA79" s="150">
        <v>2</v>
      </c>
      <c r="BB79" s="16"/>
      <c r="BC79" s="311">
        <f>IF(AV79&lt;25,0.8,IF(AND(AV79&gt;=25,AV79&lt;=35),1,IF(AND(AV79&gt;=36,AV79&lt;=50),1.2,1.3)))</f>
        <v>0.8</v>
      </c>
      <c r="BD79" s="311">
        <f>IF(AV79&lt;15,0.8,IF(AND(AV79&gt;=15,AV79&lt;=18),1,IF(AND(AV79&gt;=19,AV79&lt;=25),1.2,1.3)))</f>
        <v>1.2</v>
      </c>
      <c r="BE79" s="16">
        <f t="shared" si="20"/>
        <v>24.8</v>
      </c>
      <c r="BF79" s="315"/>
      <c r="BG79" s="315"/>
      <c r="BH79" s="883"/>
      <c r="BI79" s="311">
        <f>1*1+2*0.3+0.1*AV79</f>
        <v>4</v>
      </c>
      <c r="BJ79" s="315"/>
      <c r="BK79" s="315"/>
      <c r="BL79" s="15"/>
      <c r="BM79" s="15"/>
      <c r="BN79" s="1024"/>
      <c r="BO79" s="324"/>
      <c r="BP79" s="324"/>
      <c r="BQ79" s="324"/>
      <c r="BR79" s="324"/>
      <c r="BS79" s="315"/>
      <c r="BT79" s="1024"/>
      <c r="BU79" s="1021"/>
      <c r="BV79" s="1024"/>
      <c r="BW79" s="1027"/>
      <c r="BY79" s="310"/>
      <c r="BZ79" s="310"/>
      <c r="CA79" s="310"/>
      <c r="CB79" s="310"/>
    </row>
    <row r="80" spans="1:80" s="312" customFormat="1" ht="18">
      <c r="A80" s="864"/>
      <c r="B80" s="866"/>
      <c r="C80" s="261" t="s">
        <v>360</v>
      </c>
      <c r="D80" s="16" t="s">
        <v>275</v>
      </c>
      <c r="E80" s="258"/>
      <c r="F80" s="258"/>
      <c r="G80" s="258"/>
      <c r="H80" s="258"/>
      <c r="I80" s="258"/>
      <c r="J80" s="258"/>
      <c r="K80" s="258"/>
      <c r="L80" s="258"/>
      <c r="M80" s="258"/>
      <c r="N80" s="258"/>
      <c r="O80" s="258"/>
      <c r="P80" s="258"/>
      <c r="Q80" s="258"/>
      <c r="R80" s="258"/>
      <c r="S80" s="258"/>
      <c r="T80" s="287"/>
      <c r="U80" s="287"/>
      <c r="V80" s="287"/>
      <c r="W80" s="287"/>
      <c r="X80" s="399"/>
      <c r="Y80" s="399"/>
      <c r="Z80" s="399"/>
      <c r="AA80" s="399"/>
      <c r="AB80" s="184">
        <v>8</v>
      </c>
      <c r="AC80" s="184">
        <v>8</v>
      </c>
      <c r="AD80" s="184">
        <v>8</v>
      </c>
      <c r="AE80" s="184">
        <v>8</v>
      </c>
      <c r="AF80" s="184">
        <v>8</v>
      </c>
      <c r="AG80" s="184">
        <v>8</v>
      </c>
      <c r="AH80" s="184">
        <v>8</v>
      </c>
      <c r="AI80" s="184">
        <v>8</v>
      </c>
      <c r="AJ80" s="184">
        <v>8</v>
      </c>
      <c r="AK80" s="184">
        <v>8</v>
      </c>
      <c r="AL80" s="184">
        <v>8</v>
      </c>
      <c r="AM80" s="184">
        <v>2</v>
      </c>
      <c r="AN80" s="317"/>
      <c r="AO80" s="317"/>
      <c r="AP80" s="317"/>
      <c r="AQ80" s="317"/>
      <c r="AR80" s="317"/>
      <c r="AS80" s="317"/>
      <c r="AT80" s="317"/>
      <c r="AU80" s="883"/>
      <c r="AV80" s="16">
        <v>30</v>
      </c>
      <c r="AW80" s="16"/>
      <c r="AX80" s="16"/>
      <c r="AY80" s="16"/>
      <c r="AZ80" s="150">
        <v>19</v>
      </c>
      <c r="BA80" s="150">
        <v>71</v>
      </c>
      <c r="BB80" s="16"/>
      <c r="BC80" s="311">
        <f>IF(AV80&lt;25,0.8,IF(AND(AV80&gt;=25,AV80&lt;=35),1,IF(AND(AV80&gt;=36,AV80&lt;=50),1.2,1.3)))</f>
        <v>1</v>
      </c>
      <c r="BD80" s="311">
        <f>IF(AV80&lt;15,0.8,IF(AND(AV80&gt;=15,AV80&lt;=18),1,IF(AND(AV80&gt;=19,AV80&lt;=25),1.2,1.3)))</f>
        <v>1.3</v>
      </c>
      <c r="BE80" s="16">
        <f t="shared" si="20"/>
        <v>111.3</v>
      </c>
      <c r="BF80" s="315"/>
      <c r="BG80" s="315"/>
      <c r="BH80" s="883"/>
      <c r="BI80" s="311">
        <f>1*1+1*0.5+4*0.3+0.1*AV80+0.2*AV80</f>
        <v>11.7</v>
      </c>
      <c r="BJ80" s="315"/>
      <c r="BK80" s="315"/>
      <c r="BL80" s="15"/>
      <c r="BM80" s="15"/>
      <c r="BN80" s="1024"/>
      <c r="BO80" s="324"/>
      <c r="BP80" s="324"/>
      <c r="BQ80" s="324"/>
      <c r="BR80" s="324"/>
      <c r="BS80" s="315"/>
      <c r="BT80" s="1024"/>
      <c r="BU80" s="1021"/>
      <c r="BV80" s="1024"/>
      <c r="BW80" s="1027"/>
      <c r="BY80" s="310"/>
      <c r="BZ80" s="310"/>
      <c r="CA80" s="310"/>
      <c r="CB80" s="310"/>
    </row>
    <row r="81" spans="1:80" s="312" customFormat="1" ht="15" customHeight="1">
      <c r="A81" s="864"/>
      <c r="B81" s="866"/>
      <c r="C81" s="261" t="s">
        <v>143</v>
      </c>
      <c r="D81" s="135"/>
      <c r="E81" s="147"/>
      <c r="F81" s="159"/>
      <c r="G81" s="159"/>
      <c r="H81" s="159"/>
      <c r="I81" s="159"/>
      <c r="J81" s="159"/>
      <c r="K81" s="159"/>
      <c r="L81" s="159"/>
      <c r="M81" s="159"/>
      <c r="N81" s="159"/>
      <c r="O81" s="159"/>
      <c r="P81" s="159"/>
      <c r="Q81" s="159"/>
      <c r="R81" s="159"/>
      <c r="S81" s="159"/>
      <c r="T81" s="159"/>
      <c r="U81" s="159"/>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883"/>
      <c r="AV81" s="16"/>
      <c r="AW81" s="16"/>
      <c r="AX81" s="16"/>
      <c r="AY81" s="16"/>
      <c r="AZ81" s="16"/>
      <c r="BA81" s="16"/>
      <c r="BB81" s="16"/>
      <c r="BC81" s="311"/>
      <c r="BD81" s="311"/>
      <c r="BE81" s="16"/>
      <c r="BF81" s="315"/>
      <c r="BG81" s="315"/>
      <c r="BH81" s="883"/>
      <c r="BI81" s="311"/>
      <c r="BJ81" s="315"/>
      <c r="BK81" s="315"/>
      <c r="BL81" s="15"/>
      <c r="BM81" s="15"/>
      <c r="BN81" s="1024"/>
      <c r="BO81" s="324"/>
      <c r="BP81" s="324"/>
      <c r="BQ81" s="324"/>
      <c r="BR81" s="324"/>
      <c r="BS81" s="315"/>
      <c r="BT81" s="1024"/>
      <c r="BU81" s="1021"/>
      <c r="BV81" s="1024"/>
      <c r="BW81" s="1027"/>
      <c r="BY81" s="310"/>
      <c r="BZ81" s="310"/>
      <c r="CA81" s="310"/>
      <c r="CB81" s="310"/>
    </row>
    <row r="82" spans="1:80" s="312" customFormat="1" ht="15" customHeight="1" thickBot="1">
      <c r="A82" s="1011"/>
      <c r="B82" s="1039"/>
      <c r="C82" s="160" t="s">
        <v>128</v>
      </c>
      <c r="D82" s="262" t="s">
        <v>278</v>
      </c>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1016"/>
      <c r="AV82" s="262" t="e">
        <f>VLOOKUP(D82,'DANH SACH H'!$A$2:$B$9,2,0)</f>
        <v>#N/A</v>
      </c>
      <c r="AW82" s="262"/>
      <c r="AX82" s="262"/>
      <c r="AY82" s="262"/>
      <c r="AZ82" s="262"/>
      <c r="BA82" s="262"/>
      <c r="BB82" s="262"/>
      <c r="BC82" s="423"/>
      <c r="BD82" s="423"/>
      <c r="BE82" s="262"/>
      <c r="BF82" s="424"/>
      <c r="BG82" s="424">
        <f>504*15%</f>
        <v>75.6</v>
      </c>
      <c r="BH82" s="1016"/>
      <c r="BI82" s="423"/>
      <c r="BJ82" s="424"/>
      <c r="BK82" s="424"/>
      <c r="BL82" s="425"/>
      <c r="BM82" s="425"/>
      <c r="BN82" s="1025"/>
      <c r="BO82" s="426"/>
      <c r="BP82" s="426"/>
      <c r="BQ82" s="426"/>
      <c r="BR82" s="426"/>
      <c r="BS82" s="424"/>
      <c r="BT82" s="1025"/>
      <c r="BU82" s="1022"/>
      <c r="BV82" s="1025"/>
      <c r="BW82" s="1028"/>
      <c r="BY82" s="310"/>
      <c r="BZ82" s="310"/>
      <c r="CA82" s="310"/>
      <c r="CB82" s="310"/>
    </row>
    <row r="83" spans="1:80" s="312" customFormat="1" ht="15" customHeight="1" hidden="1">
      <c r="A83" s="291"/>
      <c r="B83" s="393"/>
      <c r="C83" s="421"/>
      <c r="D83" s="347"/>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59"/>
      <c r="AH83" s="359"/>
      <c r="AI83" s="359"/>
      <c r="AJ83" s="359"/>
      <c r="AK83" s="359"/>
      <c r="AL83" s="359"/>
      <c r="AM83" s="359"/>
      <c r="AN83" s="359"/>
      <c r="AO83" s="359"/>
      <c r="AP83" s="359"/>
      <c r="AQ83" s="359"/>
      <c r="AR83" s="359"/>
      <c r="AS83" s="359"/>
      <c r="AT83" s="359"/>
      <c r="AU83" s="289"/>
      <c r="AV83" s="289" t="e">
        <f>VLOOKUP(D83,'DANH SACH H'!$A$2:$B$9,2,0)</f>
        <v>#N/A</v>
      </c>
      <c r="AW83" s="289"/>
      <c r="AX83" s="289"/>
      <c r="AY83" s="289"/>
      <c r="AZ83" s="289"/>
      <c r="BA83" s="289"/>
      <c r="BB83" s="289"/>
      <c r="BC83" s="384"/>
      <c r="BD83" s="384"/>
      <c r="BE83" s="289">
        <f>(AW83*BC83+AX83*BD83+AZ83*BC83+BA83*BD83)+SUM(AW83:AX83)*0.1</f>
        <v>0</v>
      </c>
      <c r="BF83" s="419"/>
      <c r="BG83" s="419"/>
      <c r="BH83" s="419"/>
      <c r="BI83" s="384" t="e">
        <f>0.5+0.3*4+0.2*AV83</f>
        <v>#N/A</v>
      </c>
      <c r="BJ83" s="419"/>
      <c r="BK83" s="419"/>
      <c r="BL83" s="318"/>
      <c r="BM83" s="318"/>
      <c r="BN83" s="384"/>
      <c r="BO83" s="420"/>
      <c r="BP83" s="420"/>
      <c r="BQ83" s="420"/>
      <c r="BR83" s="420"/>
      <c r="BS83" s="419"/>
      <c r="BT83" s="384">
        <f>SUM(BE83:BE83)+BN83</f>
        <v>0</v>
      </c>
      <c r="BU83" s="397" t="e">
        <f>SUM(#REF!)+#REF!</f>
        <v>#REF!</v>
      </c>
      <c r="BV83" s="384"/>
      <c r="BW83" s="396"/>
      <c r="BY83" s="310"/>
      <c r="BZ83" s="310"/>
      <c r="CA83" s="310"/>
      <c r="CB83" s="310"/>
    </row>
    <row r="84" spans="1:80" s="312" customFormat="1" ht="18" customHeight="1" thickTop="1">
      <c r="A84" s="296"/>
      <c r="B84" s="329"/>
      <c r="C84" s="329"/>
      <c r="D84" s="163"/>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330"/>
      <c r="AX84" s="330"/>
      <c r="AY84" s="330"/>
      <c r="AZ84" s="330"/>
      <c r="BA84" s="330"/>
      <c r="BB84" s="330"/>
      <c r="BC84" s="330"/>
      <c r="BD84" s="330"/>
      <c r="BE84" s="330"/>
      <c r="BF84" s="330"/>
      <c r="BG84" s="330"/>
      <c r="BH84" s="330"/>
      <c r="BI84" s="330"/>
      <c r="BJ84" s="330"/>
      <c r="BK84" s="330"/>
      <c r="BL84" s="331"/>
      <c r="BM84" s="332" t="s">
        <v>209</v>
      </c>
      <c r="BN84" s="332"/>
      <c r="BO84" s="332"/>
      <c r="BP84" s="332"/>
      <c r="BQ84" s="332"/>
      <c r="BR84" s="332"/>
      <c r="BS84" s="332"/>
      <c r="BT84" s="332"/>
      <c r="BU84" s="296"/>
      <c r="BV84" s="296"/>
      <c r="BW84" s="333"/>
      <c r="BY84" s="1029"/>
      <c r="BZ84" s="1029"/>
      <c r="CA84" s="1029"/>
      <c r="CB84" s="322"/>
    </row>
    <row r="85" spans="1:80" s="312" customFormat="1" ht="18" customHeight="1">
      <c r="A85" s="296"/>
      <c r="B85" s="334"/>
      <c r="C85" s="113" t="s">
        <v>107</v>
      </c>
      <c r="D85" s="164"/>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295"/>
      <c r="AX85" s="295"/>
      <c r="AY85" s="1036" t="s">
        <v>90</v>
      </c>
      <c r="AZ85" s="1036"/>
      <c r="BA85" s="1036"/>
      <c r="BB85" s="1036"/>
      <c r="BC85" s="1036"/>
      <c r="BD85" s="1036"/>
      <c r="BE85" s="1036"/>
      <c r="BF85" s="1036"/>
      <c r="BG85" s="333"/>
      <c r="BH85" s="333"/>
      <c r="BI85" s="333"/>
      <c r="BJ85" s="333"/>
      <c r="BK85" s="333"/>
      <c r="BL85" s="333"/>
      <c r="BM85" s="1036" t="s">
        <v>76</v>
      </c>
      <c r="BN85" s="1036"/>
      <c r="BO85" s="1036"/>
      <c r="BP85" s="1036"/>
      <c r="BQ85" s="1036"/>
      <c r="BR85" s="1036"/>
      <c r="BS85" s="1036"/>
      <c r="BT85" s="1036"/>
      <c r="BU85" s="296"/>
      <c r="BV85" s="296"/>
      <c r="BW85" s="333"/>
      <c r="CB85" s="322"/>
    </row>
    <row r="86" spans="2:75" s="312" customFormat="1" ht="18" customHeight="1">
      <c r="B86" s="113"/>
      <c r="C86" s="113"/>
      <c r="D86" s="164"/>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295"/>
      <c r="AX86" s="295"/>
      <c r="AY86" s="295"/>
      <c r="AZ86" s="295"/>
      <c r="BA86" s="295"/>
      <c r="BB86" s="295"/>
      <c r="BC86" s="295"/>
      <c r="BD86" s="295"/>
      <c r="BE86" s="295"/>
      <c r="BF86" s="295"/>
      <c r="BG86" s="295"/>
      <c r="BH86" s="295"/>
      <c r="BI86" s="295"/>
      <c r="BJ86" s="295"/>
      <c r="BK86" s="295"/>
      <c r="BL86" s="295"/>
      <c r="BM86" s="295"/>
      <c r="BN86" s="295"/>
      <c r="BO86" s="295"/>
      <c r="BP86" s="295"/>
      <c r="BQ86" s="295"/>
      <c r="BR86" s="295"/>
      <c r="BS86" s="295"/>
      <c r="BT86" s="295"/>
      <c r="BU86" s="292"/>
      <c r="BV86" s="292"/>
      <c r="BW86" s="295"/>
    </row>
    <row r="87" spans="2:75" s="312" customFormat="1" ht="18" customHeight="1">
      <c r="B87" s="113"/>
      <c r="C87" s="113"/>
      <c r="D87" s="164"/>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295"/>
      <c r="AX87" s="295"/>
      <c r="AY87" s="295"/>
      <c r="AZ87" s="295"/>
      <c r="BA87" s="295"/>
      <c r="BB87" s="295"/>
      <c r="BC87" s="295"/>
      <c r="BD87" s="295"/>
      <c r="BE87" s="295"/>
      <c r="BF87" s="295"/>
      <c r="BG87" s="295"/>
      <c r="BH87" s="295"/>
      <c r="BI87" s="295"/>
      <c r="BJ87" s="295"/>
      <c r="BK87" s="295"/>
      <c r="BL87" s="295"/>
      <c r="BM87" s="295"/>
      <c r="BN87" s="295"/>
      <c r="BO87" s="295"/>
      <c r="BP87" s="295"/>
      <c r="BQ87" s="295"/>
      <c r="BR87" s="295"/>
      <c r="BS87" s="295"/>
      <c r="BT87" s="295"/>
      <c r="BU87" s="292"/>
      <c r="BV87" s="292"/>
      <c r="BW87" s="295"/>
    </row>
    <row r="88" spans="2:75" s="312" customFormat="1" ht="18" customHeight="1">
      <c r="B88" s="113"/>
      <c r="C88" s="113"/>
      <c r="D88" s="164"/>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295"/>
      <c r="AX88" s="295"/>
      <c r="AY88" s="295"/>
      <c r="AZ88" s="295"/>
      <c r="BA88" s="295"/>
      <c r="BB88" s="295"/>
      <c r="BC88" s="295"/>
      <c r="BD88" s="295"/>
      <c r="BE88" s="295"/>
      <c r="BF88" s="295"/>
      <c r="BG88" s="295"/>
      <c r="BH88" s="295"/>
      <c r="BI88" s="295"/>
      <c r="BJ88" s="295"/>
      <c r="BK88" s="295"/>
      <c r="BL88" s="295"/>
      <c r="BM88" s="1037" t="s">
        <v>75</v>
      </c>
      <c r="BN88" s="1037"/>
      <c r="BO88" s="1037"/>
      <c r="BP88" s="1037"/>
      <c r="BQ88" s="1037"/>
      <c r="BR88" s="1037"/>
      <c r="BS88" s="1037"/>
      <c r="BT88" s="1037"/>
      <c r="BU88" s="292"/>
      <c r="BV88" s="292"/>
      <c r="BW88" s="295"/>
    </row>
    <row r="89" spans="2:75" s="312" customFormat="1" ht="18" customHeight="1">
      <c r="B89" s="113"/>
      <c r="C89" s="113"/>
      <c r="D89" s="164"/>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295"/>
      <c r="AX89" s="295"/>
      <c r="AY89" s="295"/>
      <c r="AZ89" s="295"/>
      <c r="BA89" s="295"/>
      <c r="BB89" s="295"/>
      <c r="BC89" s="295"/>
      <c r="BD89" s="295"/>
      <c r="BE89" s="295"/>
      <c r="BF89" s="295"/>
      <c r="BG89" s="295"/>
      <c r="BH89" s="295"/>
      <c r="BI89" s="295"/>
      <c r="BJ89" s="295"/>
      <c r="BK89" s="295"/>
      <c r="BL89" s="295"/>
      <c r="BM89" s="295"/>
      <c r="BN89" s="295"/>
      <c r="BO89" s="295"/>
      <c r="BP89" s="295"/>
      <c r="BQ89" s="295"/>
      <c r="BR89" s="295"/>
      <c r="BS89" s="295"/>
      <c r="BT89" s="295"/>
      <c r="BU89" s="292"/>
      <c r="BV89" s="292"/>
      <c r="BW89" s="295"/>
    </row>
    <row r="90" spans="2:75" s="312" customFormat="1" ht="18" customHeight="1">
      <c r="B90" s="113"/>
      <c r="C90" s="113"/>
      <c r="D90" s="164"/>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295"/>
      <c r="AX90" s="295"/>
      <c r="AY90" s="295"/>
      <c r="AZ90" s="295"/>
      <c r="BA90" s="295"/>
      <c r="BB90" s="295"/>
      <c r="BC90" s="295"/>
      <c r="BD90" s="295"/>
      <c r="BE90" s="295"/>
      <c r="BF90" s="295"/>
      <c r="BG90" s="295"/>
      <c r="BH90" s="295"/>
      <c r="BI90" s="295"/>
      <c r="BJ90" s="295"/>
      <c r="BK90" s="295"/>
      <c r="BL90" s="295"/>
      <c r="BM90" s="295"/>
      <c r="BN90" s="295"/>
      <c r="BO90" s="295"/>
      <c r="BP90" s="295"/>
      <c r="BQ90" s="295"/>
      <c r="BR90" s="295"/>
      <c r="BS90" s="295"/>
      <c r="BT90" s="295"/>
      <c r="BU90" s="292"/>
      <c r="BV90" s="292"/>
      <c r="BW90" s="295"/>
    </row>
    <row r="91" spans="2:75" s="312" customFormat="1" ht="18" customHeight="1">
      <c r="B91" s="113"/>
      <c r="C91" s="113"/>
      <c r="D91" s="164"/>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295"/>
      <c r="AX91" s="295"/>
      <c r="AY91" s="295"/>
      <c r="AZ91" s="295"/>
      <c r="BA91" s="295"/>
      <c r="BB91" s="295"/>
      <c r="BC91" s="295"/>
      <c r="BD91" s="295"/>
      <c r="BE91" s="295"/>
      <c r="BF91" s="295"/>
      <c r="BG91" s="295"/>
      <c r="BH91" s="295"/>
      <c r="BI91" s="295"/>
      <c r="BJ91" s="295"/>
      <c r="BK91" s="295"/>
      <c r="BL91" s="295"/>
      <c r="BM91" s="295"/>
      <c r="BN91" s="295"/>
      <c r="BO91" s="295"/>
      <c r="BP91" s="295"/>
      <c r="BQ91" s="295"/>
      <c r="BR91" s="295"/>
      <c r="BS91" s="295"/>
      <c r="BT91" s="295"/>
      <c r="BU91" s="292"/>
      <c r="BV91" s="292"/>
      <c r="BW91" s="295"/>
    </row>
    <row r="92" spans="2:75" s="312" customFormat="1" ht="18" customHeight="1">
      <c r="B92" s="113"/>
      <c r="C92" s="113"/>
      <c r="D92" s="164"/>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2"/>
      <c r="BV92" s="292"/>
      <c r="BW92" s="295"/>
    </row>
    <row r="93" spans="2:75" s="312" customFormat="1" ht="18" customHeight="1">
      <c r="B93" s="113"/>
      <c r="C93" s="113"/>
      <c r="D93" s="164"/>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2"/>
      <c r="BV93" s="292"/>
      <c r="BW93" s="295"/>
    </row>
    <row r="94" spans="2:75" s="312" customFormat="1" ht="18" customHeight="1">
      <c r="B94" s="113"/>
      <c r="C94" s="113"/>
      <c r="D94" s="164"/>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295"/>
      <c r="AX94" s="295"/>
      <c r="AY94" s="295"/>
      <c r="AZ94" s="295"/>
      <c r="BA94" s="295"/>
      <c r="BB94" s="295"/>
      <c r="BC94" s="295"/>
      <c r="BD94" s="295"/>
      <c r="BE94" s="295"/>
      <c r="BF94" s="295"/>
      <c r="BG94" s="295"/>
      <c r="BH94" s="295"/>
      <c r="BI94" s="295"/>
      <c r="BJ94" s="295"/>
      <c r="BK94" s="295"/>
      <c r="BL94" s="295"/>
      <c r="BM94" s="295"/>
      <c r="BN94" s="295"/>
      <c r="BO94" s="295"/>
      <c r="BP94" s="295"/>
      <c r="BQ94" s="295"/>
      <c r="BR94" s="295"/>
      <c r="BS94" s="295"/>
      <c r="BT94" s="295"/>
      <c r="BU94" s="292"/>
      <c r="BV94" s="292"/>
      <c r="BW94" s="295"/>
    </row>
    <row r="95" spans="2:75" s="312" customFormat="1" ht="18" customHeight="1">
      <c r="B95" s="113"/>
      <c r="C95" s="113"/>
      <c r="D95" s="164"/>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295"/>
      <c r="AX95" s="295"/>
      <c r="AY95" s="295"/>
      <c r="AZ95" s="295"/>
      <c r="BA95" s="295"/>
      <c r="BB95" s="295"/>
      <c r="BC95" s="295"/>
      <c r="BD95" s="295"/>
      <c r="BE95" s="295"/>
      <c r="BF95" s="295"/>
      <c r="BG95" s="295"/>
      <c r="BH95" s="295"/>
      <c r="BI95" s="295"/>
      <c r="BJ95" s="295"/>
      <c r="BK95" s="295"/>
      <c r="BL95" s="295"/>
      <c r="BM95" s="295"/>
      <c r="BN95" s="295"/>
      <c r="BO95" s="295"/>
      <c r="BP95" s="295"/>
      <c r="BQ95" s="295"/>
      <c r="BR95" s="295"/>
      <c r="BS95" s="295"/>
      <c r="BT95" s="295"/>
      <c r="BU95" s="292"/>
      <c r="BV95" s="292"/>
      <c r="BW95" s="295"/>
    </row>
    <row r="96" spans="2:75" s="312" customFormat="1" ht="18" customHeight="1">
      <c r="B96" s="113"/>
      <c r="C96" s="113"/>
      <c r="D96" s="164"/>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295"/>
      <c r="AX96" s="295"/>
      <c r="AY96" s="295"/>
      <c r="AZ96" s="295"/>
      <c r="BA96" s="295"/>
      <c r="BB96" s="295"/>
      <c r="BC96" s="295"/>
      <c r="BD96" s="295"/>
      <c r="BE96" s="295"/>
      <c r="BF96" s="295"/>
      <c r="BG96" s="295"/>
      <c r="BH96" s="295"/>
      <c r="BI96" s="295"/>
      <c r="BJ96" s="295"/>
      <c r="BK96" s="295"/>
      <c r="BL96" s="295"/>
      <c r="BM96" s="295"/>
      <c r="BN96" s="295"/>
      <c r="BO96" s="295"/>
      <c r="BP96" s="295"/>
      <c r="BQ96" s="295"/>
      <c r="BR96" s="295"/>
      <c r="BS96" s="295"/>
      <c r="BT96" s="295"/>
      <c r="BU96" s="292"/>
      <c r="BV96" s="292"/>
      <c r="BW96" s="295"/>
    </row>
    <row r="97" spans="2:75" s="312" customFormat="1" ht="18" customHeight="1">
      <c r="B97" s="113"/>
      <c r="C97" s="113"/>
      <c r="D97" s="164"/>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295"/>
      <c r="AX97" s="295"/>
      <c r="AY97" s="295"/>
      <c r="AZ97" s="295"/>
      <c r="BA97" s="295"/>
      <c r="BB97" s="295"/>
      <c r="BC97" s="295"/>
      <c r="BD97" s="295"/>
      <c r="BE97" s="295"/>
      <c r="BF97" s="295"/>
      <c r="BG97" s="295"/>
      <c r="BH97" s="295"/>
      <c r="BI97" s="295"/>
      <c r="BJ97" s="295"/>
      <c r="BK97" s="295"/>
      <c r="BL97" s="295"/>
      <c r="BM97" s="295"/>
      <c r="BN97" s="295"/>
      <c r="BO97" s="295"/>
      <c r="BP97" s="295"/>
      <c r="BQ97" s="295"/>
      <c r="BR97" s="295"/>
      <c r="BS97" s="295"/>
      <c r="BT97" s="295"/>
      <c r="BU97" s="292"/>
      <c r="BV97" s="292"/>
      <c r="BW97" s="295"/>
    </row>
    <row r="98" spans="2:75" s="312" customFormat="1" ht="18" customHeight="1">
      <c r="B98" s="113"/>
      <c r="C98" s="113"/>
      <c r="D98" s="164"/>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295"/>
      <c r="AX98" s="295"/>
      <c r="AY98" s="295"/>
      <c r="AZ98" s="295"/>
      <c r="BA98" s="295"/>
      <c r="BB98" s="295"/>
      <c r="BC98" s="295"/>
      <c r="BD98" s="295"/>
      <c r="BE98" s="295"/>
      <c r="BF98" s="295"/>
      <c r="BG98" s="295"/>
      <c r="BH98" s="295"/>
      <c r="BI98" s="295"/>
      <c r="BJ98" s="295"/>
      <c r="BK98" s="295"/>
      <c r="BL98" s="295"/>
      <c r="BM98" s="295"/>
      <c r="BN98" s="295"/>
      <c r="BO98" s="295"/>
      <c r="BP98" s="295"/>
      <c r="BQ98" s="295"/>
      <c r="BR98" s="295"/>
      <c r="BS98" s="295"/>
      <c r="BT98" s="295"/>
      <c r="BU98" s="292"/>
      <c r="BV98" s="292"/>
      <c r="BW98" s="295"/>
    </row>
    <row r="99" spans="2:75" s="312" customFormat="1" ht="18" customHeight="1">
      <c r="B99" s="113"/>
      <c r="C99" s="113"/>
      <c r="D99" s="164"/>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2"/>
      <c r="BV99" s="292"/>
      <c r="BW99" s="295"/>
    </row>
    <row r="100" spans="2:75" s="312" customFormat="1" ht="18" customHeight="1">
      <c r="B100" s="113"/>
      <c r="C100" s="113"/>
      <c r="D100" s="164"/>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2"/>
      <c r="BV100" s="292"/>
      <c r="BW100" s="295"/>
    </row>
    <row r="101" spans="2:75" s="312" customFormat="1" ht="18" customHeight="1">
      <c r="B101" s="113"/>
      <c r="C101" s="113"/>
      <c r="D101" s="164"/>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295"/>
      <c r="AX101" s="295"/>
      <c r="AY101" s="295"/>
      <c r="AZ101" s="295"/>
      <c r="BA101" s="295"/>
      <c r="BB101" s="295"/>
      <c r="BC101" s="295"/>
      <c r="BD101" s="295"/>
      <c r="BE101" s="295"/>
      <c r="BF101" s="295"/>
      <c r="BG101" s="295"/>
      <c r="BH101" s="295"/>
      <c r="BI101" s="295"/>
      <c r="BJ101" s="295"/>
      <c r="BK101" s="295"/>
      <c r="BL101" s="295"/>
      <c r="BM101" s="295"/>
      <c r="BN101" s="295"/>
      <c r="BO101" s="295"/>
      <c r="BP101" s="295"/>
      <c r="BQ101" s="295"/>
      <c r="BR101" s="295"/>
      <c r="BS101" s="295"/>
      <c r="BT101" s="295"/>
      <c r="BU101" s="292"/>
      <c r="BV101" s="292"/>
      <c r="BW101" s="295"/>
    </row>
    <row r="102" spans="2:75" s="312" customFormat="1" ht="18" customHeight="1">
      <c r="B102" s="113"/>
      <c r="C102" s="1038" t="s">
        <v>196</v>
      </c>
      <c r="D102" s="1038"/>
      <c r="E102" s="1038"/>
      <c r="F102" s="1038"/>
      <c r="G102" s="1038"/>
      <c r="H102" s="1038"/>
      <c r="I102" s="1038"/>
      <c r="J102" s="1038"/>
      <c r="K102" s="1038"/>
      <c r="L102" s="1038"/>
      <c r="M102" s="1038"/>
      <c r="N102" s="1038"/>
      <c r="O102" s="1038"/>
      <c r="P102" s="1038"/>
      <c r="Q102" s="1038"/>
      <c r="R102" s="1038"/>
      <c r="S102" s="1038"/>
      <c r="T102" s="1038"/>
      <c r="U102" s="1038"/>
      <c r="V102" s="1038"/>
      <c r="W102" s="1038"/>
      <c r="X102" s="1038"/>
      <c r="Y102" s="1038"/>
      <c r="Z102" s="1038"/>
      <c r="AA102" s="1038"/>
      <c r="AB102" s="1038"/>
      <c r="AC102" s="1038"/>
      <c r="AD102" s="1038"/>
      <c r="AE102" s="1038"/>
      <c r="AF102" s="1038"/>
      <c r="AG102" s="1038"/>
      <c r="AH102" s="1038"/>
      <c r="AI102" s="1038"/>
      <c r="AJ102" s="1038"/>
      <c r="AK102" s="1038"/>
      <c r="AL102" s="1038"/>
      <c r="AM102" s="1038"/>
      <c r="AN102" s="1038"/>
      <c r="AO102" s="1038"/>
      <c r="AP102" s="1038"/>
      <c r="AQ102" s="1038"/>
      <c r="AR102" s="1038"/>
      <c r="AS102" s="1038"/>
      <c r="AT102" s="1038"/>
      <c r="AU102" s="1038"/>
      <c r="AV102" s="1038"/>
      <c r="AW102" s="1038"/>
      <c r="AX102" s="1038"/>
      <c r="AY102" s="295"/>
      <c r="AZ102" s="295"/>
      <c r="BA102" s="295"/>
      <c r="BB102" s="295"/>
      <c r="BC102" s="295"/>
      <c r="BD102" s="295"/>
      <c r="BE102" s="295"/>
      <c r="BF102" s="295"/>
      <c r="BG102" s="295"/>
      <c r="BH102" s="295"/>
      <c r="BI102" s="295"/>
      <c r="BJ102" s="295"/>
      <c r="BK102" s="295"/>
      <c r="BL102" s="295"/>
      <c r="BM102" s="292"/>
      <c r="BN102" s="292"/>
      <c r="BO102" s="292"/>
      <c r="BP102" s="292"/>
      <c r="BQ102" s="292"/>
      <c r="BR102" s="292"/>
      <c r="BS102" s="292"/>
      <c r="BT102" s="292"/>
      <c r="BU102" s="292"/>
      <c r="BV102" s="292"/>
      <c r="BW102" s="295"/>
    </row>
    <row r="103" spans="2:75" s="312" customFormat="1" ht="18" customHeight="1">
      <c r="B103" s="13"/>
      <c r="C103" s="13"/>
      <c r="D103" s="164"/>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t="s">
        <v>195</v>
      </c>
      <c r="AV103" s="13" t="s">
        <v>195</v>
      </c>
      <c r="AW103" s="335"/>
      <c r="AX103" s="335"/>
      <c r="AY103" s="335"/>
      <c r="AZ103" s="335" t="s">
        <v>135</v>
      </c>
      <c r="BA103" s="335" t="s">
        <v>136</v>
      </c>
      <c r="BB103" s="335"/>
      <c r="BC103" s="335"/>
      <c r="BD103" s="335"/>
      <c r="BE103" s="335"/>
      <c r="BF103" s="335"/>
      <c r="BG103" s="335"/>
      <c r="BH103" s="336"/>
      <c r="BI103" s="335"/>
      <c r="BJ103" s="335"/>
      <c r="BK103" s="335"/>
      <c r="BL103" s="335"/>
      <c r="BW103" s="323"/>
    </row>
    <row r="104" spans="2:75" s="312" customFormat="1" ht="18" customHeight="1">
      <c r="B104" s="312" t="s">
        <v>140</v>
      </c>
      <c r="C104" s="177" t="s">
        <v>185</v>
      </c>
      <c r="D104" s="16" t="s">
        <v>138</v>
      </c>
      <c r="AV104" s="147">
        <v>24</v>
      </c>
      <c r="AW104" s="16"/>
      <c r="AX104" s="16"/>
      <c r="AY104" s="16"/>
      <c r="AZ104" s="16">
        <v>15</v>
      </c>
      <c r="BA104" s="16">
        <v>125</v>
      </c>
      <c r="BT104" s="296"/>
      <c r="BW104" s="323"/>
    </row>
    <row r="105" spans="2:75" s="312" customFormat="1" ht="18" customHeight="1">
      <c r="B105" s="312" t="s">
        <v>140</v>
      </c>
      <c r="C105" s="337" t="s">
        <v>186</v>
      </c>
      <c r="D105" s="16" t="s">
        <v>144</v>
      </c>
      <c r="AV105" s="147">
        <v>24</v>
      </c>
      <c r="AW105" s="16"/>
      <c r="AX105" s="16"/>
      <c r="AY105" s="16"/>
      <c r="AZ105" s="16">
        <v>10</v>
      </c>
      <c r="BA105" s="16">
        <v>110</v>
      </c>
      <c r="BT105" s="296"/>
      <c r="BW105" s="323"/>
    </row>
    <row r="106" spans="3:75" s="312" customFormat="1" ht="18" customHeight="1">
      <c r="C106" s="337"/>
      <c r="D106" s="16"/>
      <c r="AV106" s="290"/>
      <c r="AW106" s="133"/>
      <c r="AX106" s="133"/>
      <c r="AY106" s="133"/>
      <c r="AZ106" s="133"/>
      <c r="BA106" s="133"/>
      <c r="BT106" s="296"/>
      <c r="BW106" s="323"/>
    </row>
    <row r="107" spans="2:75" s="312" customFormat="1" ht="18" customHeight="1">
      <c r="B107" s="310" t="s">
        <v>94</v>
      </c>
      <c r="C107" s="337" t="s">
        <v>187</v>
      </c>
      <c r="D107" s="16" t="s">
        <v>144</v>
      </c>
      <c r="AV107" s="290">
        <v>24</v>
      </c>
      <c r="AW107" s="133"/>
      <c r="AX107" s="133"/>
      <c r="AY107" s="133"/>
      <c r="AZ107" s="133">
        <v>20</v>
      </c>
      <c r="BA107" s="133">
        <v>120</v>
      </c>
      <c r="BT107" s="296"/>
      <c r="BW107" s="323"/>
    </row>
    <row r="108" spans="4:75" s="312" customFormat="1" ht="18" customHeight="1">
      <c r="D108" s="294"/>
      <c r="AX108" s="323"/>
      <c r="BT108" s="296"/>
      <c r="BW108" s="323"/>
    </row>
    <row r="109" spans="2:75" s="312" customFormat="1" ht="26.25" customHeight="1">
      <c r="B109" s="312" t="s">
        <v>75</v>
      </c>
      <c r="C109" s="337" t="s">
        <v>191</v>
      </c>
      <c r="D109" s="16" t="s">
        <v>129</v>
      </c>
      <c r="AV109" s="147">
        <v>13</v>
      </c>
      <c r="AW109" s="16"/>
      <c r="AX109" s="16"/>
      <c r="AY109" s="16"/>
      <c r="AZ109" s="16">
        <v>45</v>
      </c>
      <c r="BA109" s="16">
        <v>115</v>
      </c>
      <c r="BT109" s="296"/>
      <c r="BW109" s="323"/>
    </row>
    <row r="110" spans="4:75" s="312" customFormat="1" ht="18" customHeight="1">
      <c r="D110" s="294"/>
      <c r="AX110" s="323"/>
      <c r="BT110" s="296"/>
      <c r="BW110" s="323"/>
    </row>
    <row r="111" spans="2:75" s="312" customFormat="1" ht="26.25" customHeight="1" thickBot="1">
      <c r="B111" s="312" t="s">
        <v>71</v>
      </c>
      <c r="C111" s="338" t="s">
        <v>192</v>
      </c>
      <c r="D111" s="16" t="s">
        <v>149</v>
      </c>
      <c r="AV111" s="147">
        <v>34</v>
      </c>
      <c r="AW111" s="16"/>
      <c r="AX111" s="16"/>
      <c r="AY111" s="16"/>
      <c r="AZ111" s="16">
        <v>8</v>
      </c>
      <c r="BA111" s="16">
        <v>37</v>
      </c>
      <c r="BT111" s="296"/>
      <c r="BW111" s="323"/>
    </row>
    <row r="112" spans="4:75" s="312" customFormat="1" ht="18" customHeight="1">
      <c r="D112" s="294"/>
      <c r="AX112" s="323"/>
      <c r="BT112" s="296"/>
      <c r="BW112" s="323"/>
    </row>
    <row r="113" spans="2:75" s="312" customFormat="1" ht="18" customHeight="1" thickBot="1">
      <c r="B113" s="312" t="s">
        <v>73</v>
      </c>
      <c r="C113" s="339" t="s">
        <v>193</v>
      </c>
      <c r="D113" s="16" t="s">
        <v>149</v>
      </c>
      <c r="AV113" s="147">
        <v>34</v>
      </c>
      <c r="AW113" s="133"/>
      <c r="AX113" s="133"/>
      <c r="AY113" s="325"/>
      <c r="AZ113" s="133">
        <v>34</v>
      </c>
      <c r="BA113" s="133">
        <v>11</v>
      </c>
      <c r="BT113" s="296"/>
      <c r="BW113" s="323"/>
    </row>
    <row r="114" spans="4:75" s="312" customFormat="1" ht="18" customHeight="1">
      <c r="D114" s="294"/>
      <c r="AX114" s="323"/>
      <c r="BT114" s="296"/>
      <c r="BW114" s="323"/>
    </row>
    <row r="115" spans="2:75" s="312" customFormat="1" ht="18" customHeight="1" thickBot="1">
      <c r="B115" s="312" t="s">
        <v>72</v>
      </c>
      <c r="C115" s="340" t="s">
        <v>188</v>
      </c>
      <c r="D115" s="16" t="s">
        <v>144</v>
      </c>
      <c r="AV115" s="341">
        <v>24</v>
      </c>
      <c r="AW115" s="16"/>
      <c r="AX115" s="16"/>
      <c r="AY115" s="16"/>
      <c r="AZ115" s="16">
        <v>12</v>
      </c>
      <c r="BA115" s="16">
        <v>68</v>
      </c>
      <c r="BT115" s="296"/>
      <c r="BW115" s="323"/>
    </row>
    <row r="116" spans="2:75" s="312" customFormat="1" ht="18" customHeight="1" thickBot="1">
      <c r="B116" s="312" t="s">
        <v>72</v>
      </c>
      <c r="C116" s="342" t="s">
        <v>190</v>
      </c>
      <c r="D116" s="16" t="s">
        <v>155</v>
      </c>
      <c r="AV116" s="341">
        <v>28</v>
      </c>
      <c r="AW116" s="16"/>
      <c r="AX116" s="16"/>
      <c r="AY116" s="16"/>
      <c r="AZ116" s="16">
        <v>24</v>
      </c>
      <c r="BA116" s="16">
        <v>66</v>
      </c>
      <c r="BT116" s="296"/>
      <c r="BW116" s="323"/>
    </row>
    <row r="117" spans="2:75" s="312" customFormat="1" ht="18" customHeight="1">
      <c r="B117" s="312" t="s">
        <v>72</v>
      </c>
      <c r="C117" s="343" t="s">
        <v>189</v>
      </c>
      <c r="D117" s="16" t="s">
        <v>155</v>
      </c>
      <c r="AV117" s="341">
        <v>28</v>
      </c>
      <c r="AW117" s="16"/>
      <c r="AX117" s="16"/>
      <c r="AY117" s="16"/>
      <c r="AZ117" s="16">
        <v>24</v>
      </c>
      <c r="BA117" s="16">
        <v>66</v>
      </c>
      <c r="BT117" s="296"/>
      <c r="BW117" s="323"/>
    </row>
    <row r="118" spans="4:75" s="312" customFormat="1" ht="18" customHeight="1">
      <c r="D118" s="294"/>
      <c r="AX118" s="323"/>
      <c r="BT118" s="296"/>
      <c r="BW118" s="323"/>
    </row>
    <row r="119" spans="2:75" s="312" customFormat="1" ht="18" customHeight="1">
      <c r="B119" s="312" t="s">
        <v>134</v>
      </c>
      <c r="C119" s="344" t="s">
        <v>194</v>
      </c>
      <c r="D119" s="16" t="s">
        <v>138</v>
      </c>
      <c r="AV119" s="147">
        <v>26</v>
      </c>
      <c r="AW119" s="16"/>
      <c r="AX119" s="16"/>
      <c r="AY119" s="16"/>
      <c r="AZ119" s="16">
        <v>8</v>
      </c>
      <c r="BA119" s="16">
        <v>72</v>
      </c>
      <c r="BT119" s="296"/>
      <c r="BW119" s="323"/>
    </row>
    <row r="120" spans="4:75" s="312" customFormat="1" ht="18" customHeight="1">
      <c r="D120" s="294"/>
      <c r="AX120" s="323"/>
      <c r="AZ120" s="312">
        <f>SUM(AZ104:AZ119)</f>
        <v>200</v>
      </c>
      <c r="BA120" s="312">
        <f>SUM(BA104:BA119)</f>
        <v>790</v>
      </c>
      <c r="BT120" s="296"/>
      <c r="BW120" s="323"/>
    </row>
    <row r="121" spans="4:75" s="312" customFormat="1" ht="18" customHeight="1">
      <c r="D121" s="294"/>
      <c r="AX121" s="323"/>
      <c r="AZ121" s="1029">
        <f>SUM(AZ120:BA120)</f>
        <v>990</v>
      </c>
      <c r="BA121" s="1029"/>
      <c r="BT121" s="296"/>
      <c r="BW121" s="323"/>
    </row>
    <row r="122" ht="18" customHeight="1"/>
    <row r="123" ht="18" customHeight="1"/>
    <row r="124" ht="18" customHeight="1">
      <c r="B124" s="312" t="s">
        <v>57</v>
      </c>
    </row>
    <row r="125" ht="18" customHeight="1">
      <c r="B125" s="292" t="s">
        <v>58</v>
      </c>
    </row>
    <row r="126" ht="18" customHeight="1">
      <c r="B126" s="292" t="s">
        <v>59</v>
      </c>
    </row>
    <row r="127" spans="2:49" ht="18" customHeight="1">
      <c r="B127" s="292" t="s">
        <v>60</v>
      </c>
      <c r="AW127" s="345"/>
    </row>
    <row r="128" ht="18" customHeight="1">
      <c r="B128" s="292" t="s">
        <v>61</v>
      </c>
    </row>
    <row r="129" spans="2:75" ht="18" customHeight="1">
      <c r="B129" s="292" t="s">
        <v>62</v>
      </c>
      <c r="D129" s="292"/>
      <c r="AX129" s="292"/>
      <c r="BT129" s="292"/>
      <c r="BW129" s="292"/>
    </row>
    <row r="130" spans="2:75" ht="12.75">
      <c r="B130" s="292" t="s">
        <v>63</v>
      </c>
      <c r="D130" s="292"/>
      <c r="AX130" s="292"/>
      <c r="BT130" s="292"/>
      <c r="BW130" s="292"/>
    </row>
    <row r="131" spans="2:75" ht="12.75">
      <c r="B131" s="292" t="s">
        <v>64</v>
      </c>
      <c r="D131" s="292"/>
      <c r="AX131" s="292"/>
      <c r="BT131" s="292"/>
      <c r="BW131" s="292"/>
    </row>
    <row r="132" spans="2:75" ht="12.75">
      <c r="B132" s="292" t="s">
        <v>65</v>
      </c>
      <c r="D132" s="292"/>
      <c r="AX132" s="292"/>
      <c r="BT132" s="292"/>
      <c r="BW132" s="292"/>
    </row>
  </sheetData>
  <sheetProtection/>
  <mergeCells count="136">
    <mergeCell ref="B47:B56"/>
    <mergeCell ref="B58:B66"/>
    <mergeCell ref="B67:B82"/>
    <mergeCell ref="B21:B28"/>
    <mergeCell ref="BH21:BH28"/>
    <mergeCell ref="BH29:BH39"/>
    <mergeCell ref="BH42:BH46"/>
    <mergeCell ref="BH47:BH56"/>
    <mergeCell ref="BH58:BH66"/>
    <mergeCell ref="BY84:CA84"/>
    <mergeCell ref="AZ121:BA121"/>
    <mergeCell ref="C102:AX102"/>
    <mergeCell ref="BM29:BM39"/>
    <mergeCell ref="BT21:BT28"/>
    <mergeCell ref="BT29:BT39"/>
    <mergeCell ref="BF21:BF28"/>
    <mergeCell ref="BN47:BN57"/>
    <mergeCell ref="BL47:BL57"/>
    <mergeCell ref="BM85:BT85"/>
    <mergeCell ref="BY5:CB5"/>
    <mergeCell ref="BM88:BT88"/>
    <mergeCell ref="BL21:BL28"/>
    <mergeCell ref="BL29:BL39"/>
    <mergeCell ref="BV6:BV7"/>
    <mergeCell ref="BN6:BN7"/>
    <mergeCell ref="BO6:BO7"/>
    <mergeCell ref="BP6:BP7"/>
    <mergeCell ref="A5:A7"/>
    <mergeCell ref="BW21:BW28"/>
    <mergeCell ref="BM6:BM7"/>
    <mergeCell ref="BD6:BD7"/>
    <mergeCell ref="BE6:BE7"/>
    <mergeCell ref="BF6:BF7"/>
    <mergeCell ref="BL9:BL13"/>
    <mergeCell ref="BU5:BV5"/>
    <mergeCell ref="BK6:BK7"/>
    <mergeCell ref="B5:B7"/>
    <mergeCell ref="BJ6:BJ7"/>
    <mergeCell ref="BQ6:BQ7"/>
    <mergeCell ref="AZ6:BB6"/>
    <mergeCell ref="BC6:BC7"/>
    <mergeCell ref="BI6:BI7"/>
    <mergeCell ref="BG6:BG7"/>
    <mergeCell ref="BH6:BH7"/>
    <mergeCell ref="E6:Y6"/>
    <mergeCell ref="E7:H7"/>
    <mergeCell ref="Z6:AU6"/>
    <mergeCell ref="I7:L7"/>
    <mergeCell ref="BW5:BW7"/>
    <mergeCell ref="BF5:BN5"/>
    <mergeCell ref="BL6:BL7"/>
    <mergeCell ref="BO5:BS5"/>
    <mergeCell ref="BR6:BR7"/>
    <mergeCell ref="BU6:BU7"/>
    <mergeCell ref="BT42:BT46"/>
    <mergeCell ref="BH9:BH13"/>
    <mergeCell ref="C5:BE5"/>
    <mergeCell ref="R7:U7"/>
    <mergeCell ref="M7:Q7"/>
    <mergeCell ref="C6:C7"/>
    <mergeCell ref="AV6:AV7"/>
    <mergeCell ref="D6:D7"/>
    <mergeCell ref="AU9:AU20"/>
    <mergeCell ref="AW6:AY6"/>
    <mergeCell ref="BN29:BN39"/>
    <mergeCell ref="BM42:BM46"/>
    <mergeCell ref="BN21:BN28"/>
    <mergeCell ref="A42:A46"/>
    <mergeCell ref="BN9:BN13"/>
    <mergeCell ref="BM21:BM28"/>
    <mergeCell ref="B42:B46"/>
    <mergeCell ref="BL42:BL46"/>
    <mergeCell ref="AU21:AU28"/>
    <mergeCell ref="AU29:AU39"/>
    <mergeCell ref="BU29:BU39"/>
    <mergeCell ref="A67:A82"/>
    <mergeCell ref="A58:A66"/>
    <mergeCell ref="BT47:BT57"/>
    <mergeCell ref="BV47:BV57"/>
    <mergeCell ref="A47:A57"/>
    <mergeCell ref="B29:B41"/>
    <mergeCell ref="A29:A41"/>
    <mergeCell ref="AU47:AU57"/>
    <mergeCell ref="BN42:BN46"/>
    <mergeCell ref="CC5:CF5"/>
    <mergeCell ref="BS6:BS7"/>
    <mergeCell ref="BW42:BW46"/>
    <mergeCell ref="BW9:BW13"/>
    <mergeCell ref="BW29:BW39"/>
    <mergeCell ref="BU42:BU46"/>
    <mergeCell ref="BV42:BV46"/>
    <mergeCell ref="BU9:BU13"/>
    <mergeCell ref="BU21:BU28"/>
    <mergeCell ref="BT9:BT13"/>
    <mergeCell ref="BW47:BW57"/>
    <mergeCell ref="BM47:BM57"/>
    <mergeCell ref="BV67:BV82"/>
    <mergeCell ref="A1:D1"/>
    <mergeCell ref="A2:D2"/>
    <mergeCell ref="AV2:BW2"/>
    <mergeCell ref="AV3:BW3"/>
    <mergeCell ref="BN67:BN82"/>
    <mergeCell ref="BT67:BT82"/>
    <mergeCell ref="BT58:BT66"/>
    <mergeCell ref="BW58:BW66"/>
    <mergeCell ref="BL58:BL66"/>
    <mergeCell ref="AU67:AU82"/>
    <mergeCell ref="AU58:AU66"/>
    <mergeCell ref="BW67:BW82"/>
    <mergeCell ref="BU58:BU66"/>
    <mergeCell ref="BM58:BM66"/>
    <mergeCell ref="BN58:BN66"/>
    <mergeCell ref="BH67:BH82"/>
    <mergeCell ref="BU67:BU82"/>
    <mergeCell ref="BV58:BV66"/>
    <mergeCell ref="Z7:AB7"/>
    <mergeCell ref="AC7:AF7"/>
    <mergeCell ref="BV9:BV13"/>
    <mergeCell ref="BM9:BM13"/>
    <mergeCell ref="BU47:BU57"/>
    <mergeCell ref="AU42:AU46"/>
    <mergeCell ref="BV21:BV28"/>
    <mergeCell ref="BT5:BT7"/>
    <mergeCell ref="BV29:BV39"/>
    <mergeCell ref="A9:A20"/>
    <mergeCell ref="AY85:BF85"/>
    <mergeCell ref="V7:Y7"/>
    <mergeCell ref="AG7:AK7"/>
    <mergeCell ref="AL7:AO7"/>
    <mergeCell ref="AP7:AT7"/>
    <mergeCell ref="BF42:BF46"/>
    <mergeCell ref="BF29:BF39"/>
    <mergeCell ref="A21:A28"/>
    <mergeCell ref="B9:B20"/>
  </mergeCells>
  <printOptions horizontalCentered="1"/>
  <pageMargins left="0.55" right="0.3" top="0.3" bottom="0.3"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62"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2"/>
      <c r="C1" s="112"/>
      <c r="D1" s="164"/>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860" t="s">
        <v>0</v>
      </c>
      <c r="B2" s="860"/>
      <c r="C2" s="860"/>
      <c r="D2" s="19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104" t="s">
        <v>76</v>
      </c>
      <c r="B3" s="1104"/>
      <c r="C3" s="110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row>
    <row r="4" spans="1:71" s="7" customFormat="1" ht="18" customHeight="1">
      <c r="A4" s="188"/>
      <c r="B4" s="188"/>
      <c r="C4" s="188"/>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row>
    <row r="5" spans="1:71" s="7" customFormat="1" ht="18" customHeight="1">
      <c r="A5" s="1105" t="s">
        <v>202</v>
      </c>
      <c r="B5" s="1105"/>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c r="AE5" s="1105"/>
      <c r="AF5" s="1105"/>
      <c r="AG5" s="1105"/>
      <c r="AH5" s="1105"/>
      <c r="AI5" s="1105"/>
      <c r="AJ5" s="1105"/>
      <c r="AK5" s="1105"/>
      <c r="AL5" s="1105"/>
      <c r="AM5" s="1105"/>
      <c r="AN5" s="1105"/>
      <c r="AO5" s="1105"/>
      <c r="AP5" s="1105"/>
      <c r="AQ5" s="1105"/>
      <c r="AR5" s="1105"/>
      <c r="AS5" s="1105"/>
      <c r="AT5" s="1105"/>
      <c r="AU5" s="1105"/>
      <c r="AV5" s="1105"/>
      <c r="AW5" s="1105"/>
      <c r="AX5" s="192"/>
      <c r="AY5" s="192"/>
      <c r="AZ5" s="192"/>
      <c r="BA5" s="192"/>
      <c r="BB5" s="192"/>
      <c r="BC5" s="192"/>
      <c r="BD5" s="192"/>
      <c r="BE5" s="192"/>
      <c r="BF5" s="192"/>
      <c r="BG5" s="192"/>
      <c r="BH5" s="192"/>
      <c r="BI5" s="192"/>
      <c r="BJ5" s="192"/>
      <c r="BK5" s="192"/>
      <c r="BL5" s="192"/>
      <c r="BM5" s="192"/>
      <c r="BN5" s="192"/>
      <c r="BO5" s="192"/>
      <c r="BP5" s="192"/>
      <c r="BQ5" s="192"/>
      <c r="BR5" s="192"/>
      <c r="BS5" s="192"/>
    </row>
    <row r="6" spans="1:71" s="7" customFormat="1" ht="18" customHeight="1">
      <c r="A6" s="1106" t="s">
        <v>201</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6"/>
      <c r="AA6" s="1106"/>
      <c r="AB6" s="1106"/>
      <c r="AC6" s="1106"/>
      <c r="AD6" s="1106"/>
      <c r="AE6" s="1106"/>
      <c r="AF6" s="1106"/>
      <c r="AG6" s="1106"/>
      <c r="AH6" s="1106"/>
      <c r="AI6" s="1106"/>
      <c r="AJ6" s="1106"/>
      <c r="AK6" s="1106"/>
      <c r="AL6" s="1106"/>
      <c r="AM6" s="1106"/>
      <c r="AN6" s="1106"/>
      <c r="AO6" s="1106"/>
      <c r="AP6" s="1106"/>
      <c r="AQ6" s="1106"/>
      <c r="AR6" s="1106"/>
      <c r="AS6" s="1106"/>
      <c r="AT6" s="1106"/>
      <c r="AU6" s="1106"/>
      <c r="AV6" s="1106"/>
      <c r="AW6" s="1106"/>
      <c r="AX6" s="192"/>
      <c r="AY6" s="192"/>
      <c r="AZ6" s="192"/>
      <c r="BA6" s="192"/>
      <c r="BB6" s="192"/>
      <c r="BC6" s="192"/>
      <c r="BD6" s="192"/>
      <c r="BE6" s="192"/>
      <c r="BF6" s="192"/>
      <c r="BG6" s="192"/>
      <c r="BH6" s="192"/>
      <c r="BI6" s="192"/>
      <c r="BJ6" s="192"/>
      <c r="BK6" s="192"/>
      <c r="BL6" s="192"/>
      <c r="BM6" s="192"/>
      <c r="BN6" s="192"/>
      <c r="BO6" s="192"/>
      <c r="BP6" s="192"/>
      <c r="BQ6" s="192"/>
      <c r="BR6" s="192"/>
      <c r="BS6" s="192"/>
    </row>
    <row r="7" spans="1:71" s="7" customFormat="1" ht="18" customHeight="1" thickBot="1">
      <c r="A7" s="1"/>
      <c r="B7" s="120"/>
      <c r="C7" s="120"/>
      <c r="D7" s="161"/>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row>
    <row r="8" spans="1:71" s="7" customFormat="1" ht="25.5" customHeight="1" thickTop="1">
      <c r="A8" s="1109" t="s">
        <v>120</v>
      </c>
      <c r="B8" s="1091" t="s">
        <v>200</v>
      </c>
      <c r="C8" s="1091" t="s">
        <v>199</v>
      </c>
      <c r="D8" s="1091" t="s">
        <v>9</v>
      </c>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093" t="s">
        <v>203</v>
      </c>
      <c r="AV8" s="1107" t="s">
        <v>198</v>
      </c>
      <c r="AW8" s="1108"/>
      <c r="AX8" s="189"/>
      <c r="AY8" s="189"/>
      <c r="AZ8" s="189"/>
      <c r="BA8" s="189"/>
      <c r="BB8" s="189"/>
      <c r="BC8" s="189"/>
      <c r="BD8" s="189"/>
      <c r="BE8" s="189"/>
      <c r="BF8" s="189"/>
      <c r="BG8" s="189"/>
      <c r="BH8" s="189"/>
      <c r="BI8" s="189"/>
      <c r="BJ8" s="189"/>
      <c r="BK8" s="189"/>
      <c r="BL8" s="189"/>
      <c r="BM8" s="189"/>
      <c r="BN8" s="189"/>
      <c r="BO8" s="189"/>
      <c r="BP8" s="189"/>
      <c r="BQ8" s="189"/>
      <c r="BR8" s="189"/>
      <c r="BS8" s="189"/>
    </row>
    <row r="9" spans="1:71" s="7" customFormat="1" ht="18" customHeight="1">
      <c r="A9" s="1110"/>
      <c r="B9" s="1092"/>
      <c r="C9" s="1092"/>
      <c r="D9" s="1092"/>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t="s">
        <v>195</v>
      </c>
      <c r="AU9" s="1094"/>
      <c r="AV9" s="205" t="s">
        <v>135</v>
      </c>
      <c r="AW9" s="219" t="s">
        <v>136</v>
      </c>
      <c r="AX9" s="14"/>
      <c r="AY9" s="14"/>
      <c r="AZ9" s="14"/>
      <c r="BA9" s="14"/>
      <c r="BB9" s="14"/>
      <c r="BC9" s="14"/>
      <c r="BD9" s="191"/>
      <c r="BE9" s="14"/>
      <c r="BF9" s="14"/>
      <c r="BG9" s="14"/>
      <c r="BH9" s="14"/>
      <c r="BS9" s="8"/>
    </row>
    <row r="10" spans="1:71" s="7" customFormat="1" ht="28.5" customHeight="1">
      <c r="A10" s="194">
        <v>1</v>
      </c>
      <c r="B10" s="200" t="s">
        <v>140</v>
      </c>
      <c r="C10" s="199"/>
      <c r="D10" s="21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196"/>
      <c r="AV10" s="197"/>
      <c r="AW10" s="198"/>
      <c r="BP10" s="6"/>
      <c r="BS10" s="8"/>
    </row>
    <row r="11" spans="1:71" s="7" customFormat="1" ht="28.5" customHeight="1">
      <c r="A11" s="216">
        <v>2</v>
      </c>
      <c r="B11" s="200" t="s">
        <v>140</v>
      </c>
      <c r="C11" s="199"/>
      <c r="D11" s="211"/>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196"/>
      <c r="AV11" s="197"/>
      <c r="AW11" s="198"/>
      <c r="BP11" s="6"/>
      <c r="BS11" s="8"/>
    </row>
    <row r="12" spans="1:71" s="7" customFormat="1" ht="28.5" customHeight="1">
      <c r="A12" s="216">
        <v>3</v>
      </c>
      <c r="B12" s="200" t="s">
        <v>94</v>
      </c>
      <c r="C12" s="199"/>
      <c r="D12" s="211"/>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196"/>
      <c r="AV12" s="197"/>
      <c r="AW12" s="198"/>
      <c r="BP12" s="6"/>
      <c r="BS12" s="8"/>
    </row>
    <row r="13" spans="1:71" s="7" customFormat="1" ht="28.5" customHeight="1">
      <c r="A13" s="216">
        <v>4</v>
      </c>
      <c r="B13" s="200" t="s">
        <v>75</v>
      </c>
      <c r="C13" s="199"/>
      <c r="D13" s="212"/>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1"/>
      <c r="AV13" s="197"/>
      <c r="AW13" s="198"/>
      <c r="BP13" s="6"/>
      <c r="BS13" s="8"/>
    </row>
    <row r="14" spans="1:71" s="7" customFormat="1" ht="28.5" customHeight="1">
      <c r="A14" s="216">
        <v>5</v>
      </c>
      <c r="B14" s="200" t="s">
        <v>71</v>
      </c>
      <c r="C14" s="213"/>
      <c r="D14" s="214"/>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196"/>
      <c r="AV14" s="197"/>
      <c r="AW14" s="198"/>
      <c r="BP14" s="6"/>
      <c r="BS14" s="8"/>
    </row>
    <row r="15" spans="1:71" s="7" customFormat="1" ht="28.5" customHeight="1">
      <c r="A15" s="220">
        <v>6</v>
      </c>
      <c r="B15" s="221" t="s">
        <v>71</v>
      </c>
      <c r="C15" s="222"/>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01"/>
      <c r="AV15" s="223"/>
      <c r="AW15" s="224"/>
      <c r="BP15" s="6"/>
      <c r="BS15" s="8"/>
    </row>
    <row r="16" spans="1:71" s="7" customFormat="1" ht="28.5" customHeight="1">
      <c r="A16" s="216">
        <v>7</v>
      </c>
      <c r="B16" s="200" t="s">
        <v>73</v>
      </c>
      <c r="C16" s="213"/>
      <c r="D16" s="214"/>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196"/>
      <c r="AV16" s="197"/>
      <c r="AW16" s="198"/>
      <c r="BP16" s="6"/>
      <c r="BS16" s="8"/>
    </row>
    <row r="17" spans="1:71" s="7" customFormat="1" ht="28.5" customHeight="1">
      <c r="A17" s="220"/>
      <c r="B17" s="221" t="s">
        <v>73</v>
      </c>
      <c r="C17" s="222"/>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01"/>
      <c r="AV17" s="223"/>
      <c r="AW17" s="224"/>
      <c r="BP17" s="6"/>
      <c r="BS17" s="8"/>
    </row>
    <row r="18" spans="1:71" s="7" customFormat="1" ht="28.5" customHeight="1">
      <c r="A18" s="216">
        <v>8</v>
      </c>
      <c r="B18" s="200" t="s">
        <v>72</v>
      </c>
      <c r="C18" s="199"/>
      <c r="D18" s="211"/>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196"/>
      <c r="AV18" s="197"/>
      <c r="AW18" s="198"/>
      <c r="BP18" s="6"/>
      <c r="BS18" s="8"/>
    </row>
    <row r="19" spans="1:71" s="7" customFormat="1" ht="28.5" customHeight="1">
      <c r="A19" s="216">
        <v>9</v>
      </c>
      <c r="B19" s="200" t="s">
        <v>72</v>
      </c>
      <c r="C19" s="215"/>
      <c r="D19" s="21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196"/>
      <c r="AV19" s="197"/>
      <c r="AW19" s="198"/>
      <c r="BP19" s="6"/>
      <c r="BS19" s="8"/>
    </row>
    <row r="20" spans="1:71" s="7" customFormat="1" ht="28.5" customHeight="1">
      <c r="A20" s="216">
        <v>10</v>
      </c>
      <c r="B20" s="200" t="s">
        <v>72</v>
      </c>
      <c r="C20" s="215"/>
      <c r="D20" s="21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196"/>
      <c r="AV20" s="197"/>
      <c r="AW20" s="198"/>
      <c r="BP20" s="6"/>
      <c r="BS20" s="8"/>
    </row>
    <row r="21" spans="1:71" s="7" customFormat="1" ht="28.5" customHeight="1">
      <c r="A21" s="216">
        <v>11</v>
      </c>
      <c r="B21" s="200" t="s">
        <v>134</v>
      </c>
      <c r="C21" s="199"/>
      <c r="D21" s="21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196"/>
      <c r="AV21" s="197"/>
      <c r="AW21" s="198"/>
      <c r="BP21" s="6"/>
      <c r="BS21" s="8"/>
    </row>
    <row r="22" spans="1:71" s="7" customFormat="1" ht="28.5" customHeight="1">
      <c r="A22" s="220">
        <v>13</v>
      </c>
      <c r="B22" s="221" t="s">
        <v>134</v>
      </c>
      <c r="C22" s="222"/>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01"/>
      <c r="AV22" s="223"/>
      <c r="AW22" s="224"/>
      <c r="BP22" s="6"/>
      <c r="BS22" s="8"/>
    </row>
    <row r="23" spans="1:71" s="7" customFormat="1" ht="28.5" customHeight="1">
      <c r="A23" s="194"/>
      <c r="B23" s="195"/>
      <c r="C23" s="195"/>
      <c r="D23" s="1095" t="s">
        <v>204</v>
      </c>
      <c r="E23" s="1096"/>
      <c r="F23" s="1096"/>
      <c r="G23" s="1096"/>
      <c r="H23" s="1096"/>
      <c r="I23" s="1096"/>
      <c r="J23" s="1096"/>
      <c r="K23" s="1096"/>
      <c r="L23" s="1096"/>
      <c r="M23" s="1096"/>
      <c r="N23" s="1096"/>
      <c r="O23" s="1096"/>
      <c r="P23" s="1096"/>
      <c r="Q23" s="1096"/>
      <c r="R23" s="1096"/>
      <c r="S23" s="1096"/>
      <c r="T23" s="1096"/>
      <c r="U23" s="1096"/>
      <c r="V23" s="1096"/>
      <c r="W23" s="1096"/>
      <c r="X23" s="1096"/>
      <c r="Y23" s="1096"/>
      <c r="Z23" s="1096"/>
      <c r="AA23" s="1096"/>
      <c r="AB23" s="1096"/>
      <c r="AC23" s="1096"/>
      <c r="AD23" s="1096"/>
      <c r="AE23" s="1096"/>
      <c r="AF23" s="1096"/>
      <c r="AG23" s="1096"/>
      <c r="AH23" s="1096"/>
      <c r="AI23" s="1096"/>
      <c r="AJ23" s="1096"/>
      <c r="AK23" s="1096"/>
      <c r="AL23" s="1096"/>
      <c r="AM23" s="1096"/>
      <c r="AN23" s="1096"/>
      <c r="AO23" s="1096"/>
      <c r="AP23" s="1096"/>
      <c r="AQ23" s="1096"/>
      <c r="AR23" s="1096"/>
      <c r="AS23" s="1096"/>
      <c r="AT23" s="1096"/>
      <c r="AU23" s="1097"/>
      <c r="AV23" s="206">
        <f>SUM(AV10:AV22)</f>
        <v>0</v>
      </c>
      <c r="AW23" s="206">
        <f>SUM(AW10:AW22)</f>
        <v>0</v>
      </c>
      <c r="BP23" s="6"/>
      <c r="BS23" s="8"/>
    </row>
    <row r="24" spans="1:71" s="7" customFormat="1" ht="28.5" customHeight="1" thickBot="1">
      <c r="A24" s="202"/>
      <c r="B24" s="203"/>
      <c r="C24" s="203"/>
      <c r="D24" s="1098" t="s">
        <v>205</v>
      </c>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9"/>
      <c r="AA24" s="1099"/>
      <c r="AB24" s="1099"/>
      <c r="AC24" s="1099"/>
      <c r="AD24" s="1099"/>
      <c r="AE24" s="1099"/>
      <c r="AF24" s="1099"/>
      <c r="AG24" s="1099"/>
      <c r="AH24" s="1099"/>
      <c r="AI24" s="1099"/>
      <c r="AJ24" s="1099"/>
      <c r="AK24" s="1099"/>
      <c r="AL24" s="1099"/>
      <c r="AM24" s="1099"/>
      <c r="AN24" s="1099"/>
      <c r="AO24" s="1099"/>
      <c r="AP24" s="1099"/>
      <c r="AQ24" s="1099"/>
      <c r="AR24" s="1099"/>
      <c r="AS24" s="1099"/>
      <c r="AT24" s="1099"/>
      <c r="AU24" s="1100"/>
      <c r="AV24" s="1111">
        <f>SUM(AV23:AW23)</f>
        <v>0</v>
      </c>
      <c r="AW24" s="1112"/>
      <c r="BP24" s="6"/>
      <c r="BS24" s="8"/>
    </row>
    <row r="25" spans="1:71" s="7" customFormat="1" ht="18" customHeight="1" thickTop="1">
      <c r="A25" s="204"/>
      <c r="B25" s="204"/>
      <c r="C25" s="204"/>
      <c r="D25" s="207"/>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76"/>
      <c r="AW25" s="76"/>
      <c r="BP25" s="6"/>
      <c r="BS25" s="8"/>
    </row>
    <row r="26" spans="1:71" s="7" customFormat="1" ht="18" customHeight="1">
      <c r="A26" s="204"/>
      <c r="B26" s="204"/>
      <c r="C26" s="204"/>
      <c r="D26" s="1101" t="s">
        <v>197</v>
      </c>
      <c r="E26" s="1101"/>
      <c r="F26" s="1101"/>
      <c r="G26" s="1101"/>
      <c r="H26" s="1101"/>
      <c r="I26" s="1101"/>
      <c r="J26" s="1101"/>
      <c r="K26" s="1101"/>
      <c r="L26" s="1101"/>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1"/>
      <c r="AM26" s="1101"/>
      <c r="AN26" s="1101"/>
      <c r="AO26" s="1101"/>
      <c r="AP26" s="1101"/>
      <c r="AQ26" s="1101"/>
      <c r="AR26" s="1101"/>
      <c r="AS26" s="1101"/>
      <c r="AT26" s="1101"/>
      <c r="AU26" s="1101"/>
      <c r="AV26" s="1101"/>
      <c r="AW26" s="1101"/>
      <c r="BP26" s="6"/>
      <c r="BS26" s="8"/>
    </row>
    <row r="27" spans="1:71" s="7" customFormat="1" ht="18" customHeight="1">
      <c r="A27" s="204"/>
      <c r="B27" s="208" t="s">
        <v>107</v>
      </c>
      <c r="C27" s="76" t="s">
        <v>206</v>
      </c>
      <c r="D27" s="1102" t="s">
        <v>76</v>
      </c>
      <c r="E27" s="1102"/>
      <c r="F27" s="1102"/>
      <c r="G27" s="1102"/>
      <c r="H27" s="1102"/>
      <c r="I27" s="1102"/>
      <c r="J27" s="1102"/>
      <c r="K27" s="1102"/>
      <c r="L27" s="1102"/>
      <c r="M27" s="1102"/>
      <c r="N27" s="1102"/>
      <c r="O27" s="1102"/>
      <c r="P27" s="1102"/>
      <c r="Q27" s="1102"/>
      <c r="R27" s="1102"/>
      <c r="S27" s="1102"/>
      <c r="T27" s="1102"/>
      <c r="U27" s="1102"/>
      <c r="V27" s="1102"/>
      <c r="W27" s="1102"/>
      <c r="X27" s="1102"/>
      <c r="Y27" s="1102"/>
      <c r="Z27" s="1102"/>
      <c r="AA27" s="1102"/>
      <c r="AB27" s="1102"/>
      <c r="AC27" s="1102"/>
      <c r="AD27" s="1102"/>
      <c r="AE27" s="1102"/>
      <c r="AF27" s="1102"/>
      <c r="AG27" s="1102"/>
      <c r="AH27" s="1102"/>
      <c r="AI27" s="1102"/>
      <c r="AJ27" s="1102"/>
      <c r="AK27" s="1102"/>
      <c r="AL27" s="1102"/>
      <c r="AM27" s="1102"/>
      <c r="AN27" s="1102"/>
      <c r="AO27" s="1102"/>
      <c r="AP27" s="1102"/>
      <c r="AQ27" s="1102"/>
      <c r="AR27" s="1102"/>
      <c r="AS27" s="1102"/>
      <c r="AT27" s="1102"/>
      <c r="AU27" s="1102"/>
      <c r="AV27" s="1102"/>
      <c r="AW27" s="1102"/>
      <c r="BP27" s="6"/>
      <c r="BS27" s="8"/>
    </row>
    <row r="28" spans="1:71" s="7" customFormat="1" ht="18" customHeight="1">
      <c r="A28" s="204"/>
      <c r="B28" s="204"/>
      <c r="C28" s="204"/>
      <c r="D28" s="5"/>
      <c r="E28" s="5"/>
      <c r="F28" s="5"/>
      <c r="G28" s="5"/>
      <c r="H28" s="5"/>
      <c r="I28" s="5"/>
      <c r="J28" s="5"/>
      <c r="K28" s="5"/>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76"/>
      <c r="AW28" s="76"/>
      <c r="BP28" s="6"/>
      <c r="BS28" s="8"/>
    </row>
    <row r="29" spans="1:71" s="7" customFormat="1" ht="18" customHeight="1">
      <c r="A29" s="204"/>
      <c r="B29" s="204"/>
      <c r="C29" s="204"/>
      <c r="D29" s="5"/>
      <c r="E29" s="5"/>
      <c r="F29" s="5"/>
      <c r="G29" s="5"/>
      <c r="H29" s="5"/>
      <c r="I29" s="5"/>
      <c r="J29" s="5"/>
      <c r="K29" s="5"/>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76"/>
      <c r="AW29" s="76"/>
      <c r="BP29" s="6"/>
      <c r="BS29" s="8"/>
    </row>
    <row r="30" spans="3:49" ht="18" customHeight="1">
      <c r="C30" s="209" t="s">
        <v>137</v>
      </c>
      <c r="D30" s="1103" t="s">
        <v>71</v>
      </c>
      <c r="E30" s="1103"/>
      <c r="F30" s="1103"/>
      <c r="G30" s="1103"/>
      <c r="H30" s="1103"/>
      <c r="I30" s="1103"/>
      <c r="J30" s="1103"/>
      <c r="K30" s="1103"/>
      <c r="L30" s="1103"/>
      <c r="M30" s="1103"/>
      <c r="N30" s="1103"/>
      <c r="O30" s="1103"/>
      <c r="P30" s="1103"/>
      <c r="Q30" s="1103"/>
      <c r="R30" s="1103"/>
      <c r="S30" s="1103"/>
      <c r="T30" s="1103"/>
      <c r="U30" s="1103"/>
      <c r="V30" s="1103"/>
      <c r="W30" s="1103"/>
      <c r="X30" s="1103"/>
      <c r="Y30" s="1103"/>
      <c r="Z30" s="1103"/>
      <c r="AA30" s="1103"/>
      <c r="AB30" s="1103"/>
      <c r="AC30" s="1103"/>
      <c r="AD30" s="1103"/>
      <c r="AE30" s="1103"/>
      <c r="AF30" s="1103"/>
      <c r="AG30" s="1103"/>
      <c r="AH30" s="1103"/>
      <c r="AI30" s="1103"/>
      <c r="AJ30" s="1103"/>
      <c r="AK30" s="1103"/>
      <c r="AL30" s="1103"/>
      <c r="AM30" s="1103"/>
      <c r="AN30" s="1103"/>
      <c r="AO30" s="1103"/>
      <c r="AP30" s="1103"/>
      <c r="AQ30" s="1103"/>
      <c r="AR30" s="1103"/>
      <c r="AS30" s="1103"/>
      <c r="AT30" s="1103"/>
      <c r="AU30" s="1103"/>
      <c r="AV30" s="1103"/>
      <c r="AW30" s="1103"/>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57</v>
      </c>
    </row>
    <row r="55" ht="18" customHeight="1">
      <c r="B55" s="1" t="s">
        <v>58</v>
      </c>
    </row>
    <row r="56" ht="18" customHeight="1">
      <c r="B56" s="1" t="s">
        <v>59</v>
      </c>
    </row>
    <row r="57" ht="18" customHeight="1">
      <c r="B57" s="1" t="s">
        <v>60</v>
      </c>
    </row>
    <row r="58" ht="18" customHeight="1">
      <c r="B58" s="1" t="s">
        <v>61</v>
      </c>
    </row>
    <row r="59" ht="18" customHeight="1">
      <c r="B59" s="1" t="s">
        <v>62</v>
      </c>
    </row>
    <row r="60" ht="12.75">
      <c r="B60" s="1" t="s">
        <v>63</v>
      </c>
    </row>
    <row r="61" ht="12.75">
      <c r="B61" s="1" t="s">
        <v>64</v>
      </c>
    </row>
    <row r="62" ht="12.75">
      <c r="B62" s="1" t="s">
        <v>65</v>
      </c>
    </row>
  </sheetData>
  <sheetProtection/>
  <mergeCells count="16">
    <mergeCell ref="D26:AW26"/>
    <mergeCell ref="D27:AW27"/>
    <mergeCell ref="D30:AW30"/>
    <mergeCell ref="A2:C2"/>
    <mergeCell ref="A3:C3"/>
    <mergeCell ref="A5:AW5"/>
    <mergeCell ref="A6:AW6"/>
    <mergeCell ref="AV8:AW8"/>
    <mergeCell ref="A8:A9"/>
    <mergeCell ref="AV24:AW24"/>
    <mergeCell ref="C8:C9"/>
    <mergeCell ref="B8:B9"/>
    <mergeCell ref="AU8:AU9"/>
    <mergeCell ref="D23:AU23"/>
    <mergeCell ref="D24:AU24"/>
    <mergeCell ref="D8:D9"/>
  </mergeCells>
  <printOptions/>
  <pageMargins left="0.3" right="0.3" top="0.3" bottom="0.3"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6" activePane="bottomRight" state="frozen"/>
      <selection pane="topLeft" activeCell="A1" sqref="A1"/>
      <selection pane="topRight" activeCell="B1" sqref="B1"/>
      <selection pane="bottomLeft" activeCell="A7" sqref="A7"/>
      <selection pane="bottomRight" activeCell="C81" sqref="C81"/>
    </sheetView>
  </sheetViews>
  <sheetFormatPr defaultColWidth="9.00390625" defaultRowHeight="15"/>
  <cols>
    <col min="1" max="1" width="2.421875" style="9" customWidth="1"/>
    <col min="2" max="2" width="13.8515625" style="237" customWidth="1"/>
    <col min="3" max="3" width="26.57421875" style="9" customWidth="1"/>
    <col min="4" max="4" width="17.00390625" style="13" customWidth="1"/>
    <col min="5" max="5" width="4.140625" style="13" customWidth="1"/>
    <col min="6" max="9" width="3.57421875" style="14" customWidth="1"/>
    <col min="10" max="14" width="3.57421875" style="140" customWidth="1"/>
    <col min="15" max="26" width="3.57421875" style="14" customWidth="1"/>
    <col min="27" max="27" width="2.8515625" style="9" customWidth="1"/>
    <col min="28" max="28" width="3.7109375" style="15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28" t="s">
        <v>0</v>
      </c>
      <c r="B1" s="1128"/>
      <c r="C1" s="1128"/>
      <c r="D1" s="1128"/>
      <c r="E1" s="1129" t="s">
        <v>91</v>
      </c>
      <c r="F1" s="1129"/>
      <c r="G1" s="1129"/>
      <c r="H1" s="1129"/>
      <c r="I1" s="1129"/>
      <c r="J1" s="1129"/>
      <c r="K1" s="1129"/>
      <c r="L1" s="1129"/>
      <c r="M1" s="1129"/>
      <c r="N1" s="1129"/>
      <c r="O1" s="1129"/>
      <c r="P1" s="1129"/>
      <c r="Q1" s="1129"/>
      <c r="R1" s="1129"/>
      <c r="S1" s="1129"/>
      <c r="T1" s="1129"/>
      <c r="U1" s="1129"/>
      <c r="V1" s="1129"/>
      <c r="W1" s="1129"/>
      <c r="X1" s="1129"/>
      <c r="Y1" s="1129"/>
      <c r="Z1" s="1129"/>
      <c r="AB1" s="152"/>
    </row>
    <row r="2" spans="1:28" s="17" customFormat="1" ht="16.5" customHeight="1">
      <c r="A2" s="861" t="s">
        <v>76</v>
      </c>
      <c r="B2" s="861"/>
      <c r="C2" s="861"/>
      <c r="D2" s="861"/>
      <c r="E2" s="1129" t="s">
        <v>252</v>
      </c>
      <c r="F2" s="1129"/>
      <c r="G2" s="1129"/>
      <c r="H2" s="1129"/>
      <c r="I2" s="1129"/>
      <c r="J2" s="1129"/>
      <c r="K2" s="1129"/>
      <c r="L2" s="1129"/>
      <c r="M2" s="1129"/>
      <c r="N2" s="1129"/>
      <c r="O2" s="1129"/>
      <c r="P2" s="1129"/>
      <c r="Q2" s="1129"/>
      <c r="R2" s="1129"/>
      <c r="S2" s="1129"/>
      <c r="T2" s="1129"/>
      <c r="U2" s="1129"/>
      <c r="V2" s="1129"/>
      <c r="W2" s="1129"/>
      <c r="X2" s="1129"/>
      <c r="Y2" s="1129"/>
      <c r="Z2" s="1129"/>
      <c r="AB2" s="152"/>
    </row>
    <row r="3" spans="1:28" s="17" customFormat="1" ht="16.5" customHeight="1">
      <c r="A3" s="190"/>
      <c r="B3" s="233"/>
      <c r="C3" s="190"/>
      <c r="D3" s="166"/>
      <c r="E3" s="166"/>
      <c r="F3" s="166"/>
      <c r="G3" s="166"/>
      <c r="H3" s="166"/>
      <c r="I3" s="166"/>
      <c r="J3" s="166"/>
      <c r="K3" s="166"/>
      <c r="L3" s="166"/>
      <c r="M3" s="166"/>
      <c r="N3" s="166"/>
      <c r="O3" s="166"/>
      <c r="P3" s="166"/>
      <c r="Q3" s="166"/>
      <c r="R3" s="166"/>
      <c r="S3" s="166"/>
      <c r="T3" s="166"/>
      <c r="U3" s="166"/>
      <c r="V3" s="166"/>
      <c r="W3" s="166"/>
      <c r="X3" s="166"/>
      <c r="Y3" s="166"/>
      <c r="Z3" s="166"/>
      <c r="AB3" s="152"/>
    </row>
    <row r="4" spans="1:28" s="17" customFormat="1" ht="6" customHeight="1" thickBot="1">
      <c r="A4" s="40"/>
      <c r="B4" s="234"/>
      <c r="C4" s="40"/>
      <c r="D4" s="39"/>
      <c r="E4" s="39"/>
      <c r="F4" s="39"/>
      <c r="G4" s="39"/>
      <c r="H4" s="39"/>
      <c r="I4" s="39"/>
      <c r="J4" s="136"/>
      <c r="K4" s="136"/>
      <c r="L4" s="136"/>
      <c r="M4" s="136"/>
      <c r="N4" s="136"/>
      <c r="O4" s="39"/>
      <c r="P4" s="39"/>
      <c r="Q4" s="39"/>
      <c r="R4" s="39"/>
      <c r="S4" s="39"/>
      <c r="T4" s="39"/>
      <c r="U4" s="39"/>
      <c r="V4" s="39"/>
      <c r="W4" s="39"/>
      <c r="X4" s="39"/>
      <c r="Y4" s="39"/>
      <c r="Z4" s="39"/>
      <c r="AB4" s="152"/>
    </row>
    <row r="5" spans="1:28" s="29" customFormat="1" ht="19.5" customHeight="1" thickTop="1">
      <c r="A5" s="1121" t="s">
        <v>120</v>
      </c>
      <c r="B5" s="1124" t="s">
        <v>67</v>
      </c>
      <c r="C5" s="1127" t="s">
        <v>68</v>
      </c>
      <c r="D5" s="1127"/>
      <c r="E5" s="1127"/>
      <c r="F5" s="1127"/>
      <c r="G5" s="1127"/>
      <c r="H5" s="1127"/>
      <c r="I5" s="1127"/>
      <c r="J5" s="1127"/>
      <c r="K5" s="1127"/>
      <c r="L5" s="1127"/>
      <c r="M5" s="1127"/>
      <c r="N5" s="1127"/>
      <c r="O5" s="1127"/>
      <c r="P5" s="1127"/>
      <c r="Q5" s="1127"/>
      <c r="R5" s="1127"/>
      <c r="S5" s="1127"/>
      <c r="T5" s="1127"/>
      <c r="U5" s="1127"/>
      <c r="V5" s="1127"/>
      <c r="W5" s="1127"/>
      <c r="X5" s="1127"/>
      <c r="Y5" s="1127"/>
      <c r="Z5" s="183"/>
      <c r="AB5" s="153"/>
    </row>
    <row r="6" spans="1:28" s="28" customFormat="1" ht="28.5" customHeight="1">
      <c r="A6" s="1122"/>
      <c r="B6" s="1125"/>
      <c r="C6" s="1118" t="s">
        <v>69</v>
      </c>
      <c r="D6" s="1118"/>
      <c r="E6" s="1118"/>
      <c r="F6" s="1115" t="s">
        <v>218</v>
      </c>
      <c r="G6" s="1116"/>
      <c r="H6" s="1116"/>
      <c r="I6" s="1117"/>
      <c r="J6" s="1115" t="s">
        <v>150</v>
      </c>
      <c r="K6" s="1116"/>
      <c r="L6" s="1116"/>
      <c r="M6" s="1117"/>
      <c r="N6" s="1114" t="s">
        <v>151</v>
      </c>
      <c r="O6" s="1114"/>
      <c r="P6" s="1114"/>
      <c r="Q6" s="1114"/>
      <c r="R6" s="1114"/>
      <c r="S6" s="1114" t="s">
        <v>152</v>
      </c>
      <c r="T6" s="1114"/>
      <c r="U6" s="1114"/>
      <c r="V6" s="1114"/>
      <c r="W6" s="1114" t="s">
        <v>306</v>
      </c>
      <c r="X6" s="1114"/>
      <c r="Y6" s="1114"/>
      <c r="Z6" s="1114"/>
      <c r="AB6" s="152"/>
    </row>
    <row r="7" spans="1:28" s="27" customFormat="1" ht="29.25" customHeight="1">
      <c r="A7" s="1122"/>
      <c r="B7" s="1125"/>
      <c r="C7" s="1118" t="s">
        <v>70</v>
      </c>
      <c r="D7" s="1118"/>
      <c r="E7" s="1118"/>
      <c r="F7" s="170" t="s">
        <v>282</v>
      </c>
      <c r="G7" s="170" t="s">
        <v>283</v>
      </c>
      <c r="H7" s="238" t="s">
        <v>284</v>
      </c>
      <c r="I7" s="175" t="s">
        <v>285</v>
      </c>
      <c r="J7" s="175" t="s">
        <v>286</v>
      </c>
      <c r="K7" s="169" t="s">
        <v>287</v>
      </c>
      <c r="L7" s="169" t="s">
        <v>288</v>
      </c>
      <c r="M7" s="169" t="s">
        <v>289</v>
      </c>
      <c r="N7" s="169" t="s">
        <v>290</v>
      </c>
      <c r="O7" s="169" t="s">
        <v>291</v>
      </c>
      <c r="P7" s="169" t="s">
        <v>292</v>
      </c>
      <c r="Q7" s="169" t="s">
        <v>293</v>
      </c>
      <c r="R7" s="169" t="s">
        <v>294</v>
      </c>
      <c r="S7" s="169" t="s">
        <v>295</v>
      </c>
      <c r="T7" s="169" t="s">
        <v>296</v>
      </c>
      <c r="U7" s="169" t="s">
        <v>297</v>
      </c>
      <c r="V7" s="169" t="s">
        <v>298</v>
      </c>
      <c r="W7" s="169" t="s">
        <v>299</v>
      </c>
      <c r="X7" s="168" t="s">
        <v>300</v>
      </c>
      <c r="Y7" s="169" t="s">
        <v>301</v>
      </c>
      <c r="Z7" s="181" t="s">
        <v>302</v>
      </c>
      <c r="AA7" s="167"/>
      <c r="AB7" s="33"/>
    </row>
    <row r="8" spans="1:30" s="27" customFormat="1" ht="25.5" customHeight="1" thickBot="1">
      <c r="A8" s="1123"/>
      <c r="B8" s="1126"/>
      <c r="C8" s="267" t="s">
        <v>8</v>
      </c>
      <c r="D8" s="267" t="s">
        <v>9</v>
      </c>
      <c r="E8" s="431" t="s">
        <v>97</v>
      </c>
      <c r="F8" s="148">
        <v>1</v>
      </c>
      <c r="G8" s="148">
        <v>2</v>
      </c>
      <c r="H8" s="148">
        <v>3</v>
      </c>
      <c r="I8" s="148">
        <v>4</v>
      </c>
      <c r="J8" s="148">
        <v>5</v>
      </c>
      <c r="K8" s="148">
        <v>6</v>
      </c>
      <c r="L8" s="148">
        <v>7</v>
      </c>
      <c r="M8" s="148">
        <v>8</v>
      </c>
      <c r="N8" s="148">
        <v>9</v>
      </c>
      <c r="O8" s="148">
        <v>10</v>
      </c>
      <c r="P8" s="148">
        <v>11</v>
      </c>
      <c r="Q8" s="148">
        <v>12</v>
      </c>
      <c r="R8" s="148">
        <v>13</v>
      </c>
      <c r="S8" s="148">
        <v>14</v>
      </c>
      <c r="T8" s="148">
        <v>15</v>
      </c>
      <c r="U8" s="148">
        <v>16</v>
      </c>
      <c r="V8" s="148">
        <v>17</v>
      </c>
      <c r="W8" s="148">
        <v>18</v>
      </c>
      <c r="X8" s="148">
        <v>19</v>
      </c>
      <c r="Y8" s="148">
        <v>20</v>
      </c>
      <c r="Z8" s="244">
        <v>21</v>
      </c>
      <c r="AA8" s="33"/>
      <c r="AB8" s="151" t="s">
        <v>139</v>
      </c>
      <c r="AC8" s="150" t="s">
        <v>212</v>
      </c>
      <c r="AD8" s="150" t="s">
        <v>240</v>
      </c>
    </row>
    <row r="9" spans="1:28" s="150" customFormat="1" ht="9">
      <c r="A9" s="178">
        <v>1</v>
      </c>
      <c r="B9" s="269" t="s">
        <v>134</v>
      </c>
      <c r="C9" s="271" t="s">
        <v>266</v>
      </c>
      <c r="D9" s="41" t="s">
        <v>244</v>
      </c>
      <c r="E9" s="256">
        <f>VLOOKUP(D9,'DANH SACH H'!$A$2:$B$7,2,0)</f>
        <v>35</v>
      </c>
      <c r="F9" s="256">
        <v>4</v>
      </c>
      <c r="G9" s="256">
        <v>4</v>
      </c>
      <c r="H9" s="256">
        <v>4</v>
      </c>
      <c r="I9" s="256">
        <v>4</v>
      </c>
      <c r="J9" s="256">
        <v>4</v>
      </c>
      <c r="K9" s="256">
        <v>4</v>
      </c>
      <c r="L9" s="256">
        <v>4</v>
      </c>
      <c r="M9" s="256">
        <v>2</v>
      </c>
      <c r="N9" s="256"/>
      <c r="O9" s="256"/>
      <c r="P9" s="256"/>
      <c r="Q9" s="256"/>
      <c r="R9" s="256"/>
      <c r="S9" s="256"/>
      <c r="T9" s="256"/>
      <c r="U9" s="256"/>
      <c r="V9" s="256"/>
      <c r="W9" s="256"/>
      <c r="X9" s="256"/>
      <c r="Y9" s="256"/>
      <c r="Z9" s="272"/>
      <c r="AA9" s="225">
        <f aca="true" t="shared" si="0" ref="AA9:AA16">SUM(F9:Y9)</f>
        <v>30</v>
      </c>
      <c r="AB9" s="225"/>
    </row>
    <row r="10" spans="1:28" s="150" customFormat="1" ht="9">
      <c r="A10" s="145">
        <v>2</v>
      </c>
      <c r="B10" s="131" t="s">
        <v>134</v>
      </c>
      <c r="C10" s="261" t="s">
        <v>310</v>
      </c>
      <c r="D10" s="16" t="s">
        <v>244</v>
      </c>
      <c r="E10" s="184">
        <f>VLOOKUP(D10,'DANH SACH H'!$A$2:$B$7,2,0)</f>
        <v>35</v>
      </c>
      <c r="F10" s="184">
        <v>8</v>
      </c>
      <c r="G10" s="184">
        <v>8</v>
      </c>
      <c r="H10" s="184">
        <v>8</v>
      </c>
      <c r="I10" s="184">
        <v>8</v>
      </c>
      <c r="J10" s="184">
        <v>8</v>
      </c>
      <c r="K10" s="184">
        <v>8</v>
      </c>
      <c r="L10" s="184">
        <v>8</v>
      </c>
      <c r="M10" s="184">
        <v>4</v>
      </c>
      <c r="N10" s="184"/>
      <c r="O10" s="184"/>
      <c r="P10" s="184"/>
      <c r="Q10" s="184"/>
      <c r="R10" s="184"/>
      <c r="S10" s="184"/>
      <c r="T10" s="184"/>
      <c r="U10" s="184"/>
      <c r="V10" s="184"/>
      <c r="W10" s="184"/>
      <c r="X10" s="184"/>
      <c r="Y10" s="184"/>
      <c r="Z10" s="257"/>
      <c r="AA10" s="225">
        <f t="shared" si="0"/>
        <v>60</v>
      </c>
      <c r="AB10" s="225"/>
    </row>
    <row r="11" spans="1:28" s="150" customFormat="1" ht="9">
      <c r="A11" s="145">
        <v>3</v>
      </c>
      <c r="B11" s="283" t="s">
        <v>134</v>
      </c>
      <c r="C11" s="261" t="s">
        <v>266</v>
      </c>
      <c r="D11" s="16" t="s">
        <v>241</v>
      </c>
      <c r="E11" s="184">
        <f>VLOOKUP(D11,'DANH SACH H'!$A$2:$B$7,2,0)</f>
        <v>11</v>
      </c>
      <c r="F11" s="184">
        <v>4</v>
      </c>
      <c r="G11" s="184">
        <v>4</v>
      </c>
      <c r="H11" s="184">
        <v>4</v>
      </c>
      <c r="I11" s="184">
        <v>4</v>
      </c>
      <c r="J11" s="184">
        <v>4</v>
      </c>
      <c r="K11" s="184">
        <v>4</v>
      </c>
      <c r="L11" s="184">
        <v>4</v>
      </c>
      <c r="M11" s="184">
        <v>2</v>
      </c>
      <c r="N11" s="184"/>
      <c r="O11" s="184"/>
      <c r="P11" s="184"/>
      <c r="Q11" s="184"/>
      <c r="R11" s="184"/>
      <c r="S11" s="184"/>
      <c r="T11" s="184"/>
      <c r="U11" s="184"/>
      <c r="V11" s="184"/>
      <c r="W11" s="184"/>
      <c r="X11" s="184"/>
      <c r="Y11" s="184"/>
      <c r="Z11" s="257"/>
      <c r="AA11" s="225">
        <f t="shared" si="0"/>
        <v>30</v>
      </c>
      <c r="AB11" s="225"/>
    </row>
    <row r="12" spans="1:28" s="150" customFormat="1" ht="9">
      <c r="A12" s="145">
        <v>4</v>
      </c>
      <c r="B12" s="386" t="s">
        <v>134</v>
      </c>
      <c r="C12" s="261" t="s">
        <v>270</v>
      </c>
      <c r="D12" s="16" t="s">
        <v>241</v>
      </c>
      <c r="E12" s="184">
        <f>VLOOKUP(D12,'DANH SACH H'!$A$2:$B$7,2,0)</f>
        <v>11</v>
      </c>
      <c r="F12" s="184">
        <v>8</v>
      </c>
      <c r="G12" s="184">
        <v>8</v>
      </c>
      <c r="H12" s="184">
        <v>8</v>
      </c>
      <c r="I12" s="184">
        <v>8</v>
      </c>
      <c r="J12" s="184">
        <v>8</v>
      </c>
      <c r="K12" s="184">
        <v>8</v>
      </c>
      <c r="L12" s="184">
        <v>8</v>
      </c>
      <c r="M12" s="184">
        <v>4</v>
      </c>
      <c r="N12" s="184"/>
      <c r="O12" s="184"/>
      <c r="P12" s="184"/>
      <c r="Q12" s="184"/>
      <c r="R12" s="184"/>
      <c r="S12" s="184"/>
      <c r="T12" s="184"/>
      <c r="U12" s="184"/>
      <c r="V12" s="184"/>
      <c r="W12" s="184"/>
      <c r="X12" s="184"/>
      <c r="Y12" s="184"/>
      <c r="Z12" s="257"/>
      <c r="AA12" s="225">
        <f t="shared" si="0"/>
        <v>60</v>
      </c>
      <c r="AB12" s="225"/>
    </row>
    <row r="13" spans="1:28" s="150" customFormat="1" ht="9">
      <c r="A13" s="145">
        <v>5</v>
      </c>
      <c r="B13" s="283" t="s">
        <v>134</v>
      </c>
      <c r="C13" s="387" t="s">
        <v>266</v>
      </c>
      <c r="D13" s="16" t="s">
        <v>245</v>
      </c>
      <c r="E13" s="184">
        <f>VLOOKUP(D13,'DANH SACH H'!$A$2:$B$7,2,0)</f>
        <v>16</v>
      </c>
      <c r="F13" s="184">
        <v>8</v>
      </c>
      <c r="G13" s="184">
        <v>8</v>
      </c>
      <c r="H13" s="184">
        <v>8</v>
      </c>
      <c r="I13" s="184">
        <v>6</v>
      </c>
      <c r="J13" s="184"/>
      <c r="K13" s="184"/>
      <c r="L13" s="184"/>
      <c r="M13" s="184"/>
      <c r="N13" s="184"/>
      <c r="O13" s="184"/>
      <c r="P13" s="184"/>
      <c r="Q13" s="184"/>
      <c r="R13" s="184"/>
      <c r="S13" s="184"/>
      <c r="T13" s="184"/>
      <c r="U13" s="184"/>
      <c r="V13" s="184"/>
      <c r="W13" s="184"/>
      <c r="X13" s="184"/>
      <c r="Y13" s="184"/>
      <c r="Z13" s="257"/>
      <c r="AA13" s="225">
        <f t="shared" si="0"/>
        <v>30</v>
      </c>
      <c r="AB13" s="225"/>
    </row>
    <row r="14" spans="1:28" s="150" customFormat="1" ht="9">
      <c r="A14" s="145">
        <v>7</v>
      </c>
      <c r="B14" s="131" t="s">
        <v>134</v>
      </c>
      <c r="C14" s="261" t="s">
        <v>310</v>
      </c>
      <c r="D14" s="16" t="s">
        <v>245</v>
      </c>
      <c r="E14" s="184">
        <f>VLOOKUP(D14,'DANH SACH H'!$A$2:$B$7,2,0)</f>
        <v>16</v>
      </c>
      <c r="F14" s="184">
        <v>8</v>
      </c>
      <c r="G14" s="184">
        <v>8</v>
      </c>
      <c r="H14" s="184">
        <v>8</v>
      </c>
      <c r="I14" s="184">
        <v>8</v>
      </c>
      <c r="J14" s="184">
        <v>8</v>
      </c>
      <c r="K14" s="184">
        <v>8</v>
      </c>
      <c r="L14" s="184">
        <v>8</v>
      </c>
      <c r="M14" s="184">
        <v>4</v>
      </c>
      <c r="N14" s="184"/>
      <c r="O14" s="184"/>
      <c r="P14" s="184"/>
      <c r="Q14" s="184"/>
      <c r="R14" s="184"/>
      <c r="S14" s="184"/>
      <c r="T14" s="184"/>
      <c r="U14" s="184"/>
      <c r="V14" s="184"/>
      <c r="W14" s="184"/>
      <c r="X14" s="184"/>
      <c r="Y14" s="184"/>
      <c r="Z14" s="257"/>
      <c r="AA14" s="225">
        <f t="shared" si="0"/>
        <v>60</v>
      </c>
      <c r="AB14" s="389"/>
    </row>
    <row r="15" spans="1:28" s="150" customFormat="1" ht="9">
      <c r="A15" s="145">
        <v>8</v>
      </c>
      <c r="B15" s="283" t="s">
        <v>134</v>
      </c>
      <c r="C15" s="387" t="s">
        <v>266</v>
      </c>
      <c r="D15" s="16" t="s">
        <v>243</v>
      </c>
      <c r="E15" s="184">
        <f>VLOOKUP(D15,'DANH SACH H'!$A$2:$B$7,2,0)</f>
        <v>24</v>
      </c>
      <c r="F15" s="184">
        <v>8</v>
      </c>
      <c r="G15" s="184">
        <v>8</v>
      </c>
      <c r="H15" s="184">
        <v>8</v>
      </c>
      <c r="I15" s="184">
        <v>6</v>
      </c>
      <c r="J15" s="184"/>
      <c r="K15" s="184"/>
      <c r="L15" s="184"/>
      <c r="M15" s="184"/>
      <c r="N15" s="184"/>
      <c r="O15" s="184"/>
      <c r="P15" s="184"/>
      <c r="Q15" s="184"/>
      <c r="R15" s="184"/>
      <c r="S15" s="184"/>
      <c r="T15" s="184"/>
      <c r="U15" s="184"/>
      <c r="V15" s="184"/>
      <c r="W15" s="184"/>
      <c r="X15" s="184"/>
      <c r="Y15" s="184"/>
      <c r="Z15" s="257"/>
      <c r="AA15" s="225">
        <f t="shared" si="0"/>
        <v>30</v>
      </c>
      <c r="AB15" s="390"/>
    </row>
    <row r="16" spans="1:28" s="150" customFormat="1" ht="9">
      <c r="A16" s="145">
        <v>9</v>
      </c>
      <c r="B16" s="131" t="s">
        <v>134</v>
      </c>
      <c r="C16" s="261" t="s">
        <v>551</v>
      </c>
      <c r="D16" s="16" t="s">
        <v>241</v>
      </c>
      <c r="E16" s="184">
        <f>VLOOKUP(D16,'DANH SACH H'!$A$2:$B$7,2,0)</f>
        <v>11</v>
      </c>
      <c r="F16" s="184">
        <v>8</v>
      </c>
      <c r="G16" s="184">
        <v>8</v>
      </c>
      <c r="H16" s="184">
        <v>8</v>
      </c>
      <c r="I16" s="184">
        <v>8</v>
      </c>
      <c r="J16" s="184">
        <v>8</v>
      </c>
      <c r="K16" s="184">
        <v>8</v>
      </c>
      <c r="L16" s="184">
        <v>8</v>
      </c>
      <c r="M16" s="184">
        <v>8</v>
      </c>
      <c r="N16" s="184">
        <v>8</v>
      </c>
      <c r="O16" s="184">
        <v>8</v>
      </c>
      <c r="P16" s="184">
        <v>8</v>
      </c>
      <c r="Q16" s="184">
        <v>8</v>
      </c>
      <c r="R16" s="184">
        <v>8</v>
      </c>
      <c r="S16" s="184">
        <v>8</v>
      </c>
      <c r="T16" s="184">
        <v>8</v>
      </c>
      <c r="U16" s="184">
        <v>8</v>
      </c>
      <c r="V16" s="184">
        <v>8</v>
      </c>
      <c r="W16" s="184">
        <v>8</v>
      </c>
      <c r="X16" s="184">
        <v>6</v>
      </c>
      <c r="Y16" s="184"/>
      <c r="Z16" s="257"/>
      <c r="AA16" s="225">
        <f t="shared" si="0"/>
        <v>150</v>
      </c>
      <c r="AB16" s="390"/>
    </row>
    <row r="17" spans="1:28" s="150" customFormat="1" ht="9.75" thickBot="1">
      <c r="A17" s="255">
        <v>10</v>
      </c>
      <c r="B17" s="286" t="s">
        <v>134</v>
      </c>
      <c r="C17" s="118" t="s">
        <v>128</v>
      </c>
      <c r="D17" s="114" t="s">
        <v>275</v>
      </c>
      <c r="E17" s="119">
        <f>VLOOKUP(D17,'DANH SACH H'!$A$2:$B$8,2,0)</f>
        <v>30</v>
      </c>
      <c r="F17" s="119"/>
      <c r="G17" s="119"/>
      <c r="H17" s="119"/>
      <c r="I17" s="119"/>
      <c r="J17" s="119"/>
      <c r="K17" s="119"/>
      <c r="L17" s="119"/>
      <c r="M17" s="119"/>
      <c r="N17" s="119"/>
      <c r="O17" s="119"/>
      <c r="P17" s="119"/>
      <c r="Q17" s="119"/>
      <c r="R17" s="119"/>
      <c r="S17" s="119"/>
      <c r="T17" s="119"/>
      <c r="U17" s="119"/>
      <c r="V17" s="119"/>
      <c r="W17" s="119"/>
      <c r="X17" s="119"/>
      <c r="Y17" s="119"/>
      <c r="Z17" s="270"/>
      <c r="AA17" s="225">
        <f aca="true" t="shared" si="1" ref="AA17:AA32">SUM(F17:Y17)</f>
        <v>0</v>
      </c>
      <c r="AB17" s="388"/>
    </row>
    <row r="18" spans="1:28" s="150" customFormat="1" ht="9.75" hidden="1" thickTop="1">
      <c r="A18" s="291">
        <v>1</v>
      </c>
      <c r="B18" s="443" t="s">
        <v>142</v>
      </c>
      <c r="C18" s="404" t="s">
        <v>254</v>
      </c>
      <c r="D18" s="289" t="s">
        <v>149</v>
      </c>
      <c r="E18" s="350">
        <f>VLOOKUP(D18,'DANH SACH H'!$A$2:$B$7,2,0)</f>
        <v>30</v>
      </c>
      <c r="F18" s="350">
        <v>4</v>
      </c>
      <c r="G18" s="350">
        <v>4</v>
      </c>
      <c r="H18" s="350">
        <v>4</v>
      </c>
      <c r="I18" s="350">
        <v>4</v>
      </c>
      <c r="J18" s="350">
        <v>4</v>
      </c>
      <c r="K18" s="350">
        <v>4</v>
      </c>
      <c r="L18" s="350">
        <v>4</v>
      </c>
      <c r="M18" s="350">
        <v>2</v>
      </c>
      <c r="N18" s="350"/>
      <c r="O18" s="350"/>
      <c r="P18" s="350"/>
      <c r="Q18" s="350"/>
      <c r="R18" s="350"/>
      <c r="S18" s="350"/>
      <c r="T18" s="350"/>
      <c r="U18" s="350"/>
      <c r="V18" s="350"/>
      <c r="W18" s="350"/>
      <c r="X18" s="350"/>
      <c r="Y18" s="350"/>
      <c r="Z18" s="350"/>
      <c r="AA18" s="278">
        <f t="shared" si="1"/>
        <v>30</v>
      </c>
      <c r="AB18" s="225"/>
    </row>
    <row r="19" spans="1:28" s="150" customFormat="1" ht="9" hidden="1">
      <c r="A19" s="145">
        <v>2</v>
      </c>
      <c r="B19" s="146" t="s">
        <v>142</v>
      </c>
      <c r="C19" s="15" t="s">
        <v>146</v>
      </c>
      <c r="D19" s="16" t="s">
        <v>149</v>
      </c>
      <c r="E19" s="184">
        <f>VLOOKUP(D19,'DANH SACH H'!$A$2:$B$7,2,0)</f>
        <v>30</v>
      </c>
      <c r="F19" s="184">
        <v>4</v>
      </c>
      <c r="G19" s="184">
        <v>4</v>
      </c>
      <c r="H19" s="184">
        <v>4</v>
      </c>
      <c r="I19" s="184">
        <v>4</v>
      </c>
      <c r="J19" s="184">
        <v>4</v>
      </c>
      <c r="K19" s="184">
        <v>4</v>
      </c>
      <c r="L19" s="184">
        <v>4</v>
      </c>
      <c r="M19" s="184">
        <v>4</v>
      </c>
      <c r="N19" s="184">
        <v>4</v>
      </c>
      <c r="O19" s="184">
        <v>4</v>
      </c>
      <c r="P19" s="184">
        <v>4</v>
      </c>
      <c r="Q19" s="184">
        <v>4</v>
      </c>
      <c r="R19" s="184">
        <v>4</v>
      </c>
      <c r="S19" s="184">
        <v>4</v>
      </c>
      <c r="T19" s="184">
        <v>4</v>
      </c>
      <c r="U19" s="184">
        <v>8</v>
      </c>
      <c r="V19" s="184">
        <v>8</v>
      </c>
      <c r="W19" s="184">
        <v>8</v>
      </c>
      <c r="X19" s="184">
        <v>8</v>
      </c>
      <c r="Y19" s="184">
        <v>6</v>
      </c>
      <c r="Z19" s="184"/>
      <c r="AA19" s="280">
        <f t="shared" si="1"/>
        <v>98</v>
      </c>
      <c r="AB19" s="42"/>
    </row>
    <row r="20" spans="1:28" s="150" customFormat="1" ht="9" hidden="1">
      <c r="A20" s="145">
        <v>4</v>
      </c>
      <c r="B20" s="146" t="s">
        <v>142</v>
      </c>
      <c r="C20" s="15" t="s">
        <v>147</v>
      </c>
      <c r="D20" s="16" t="s">
        <v>149</v>
      </c>
      <c r="E20" s="184">
        <f>VLOOKUP(D20,'DANH SACH H'!$A$2:$B$7,2,0)</f>
        <v>30</v>
      </c>
      <c r="F20" s="184">
        <v>4</v>
      </c>
      <c r="G20" s="184">
        <v>4</v>
      </c>
      <c r="H20" s="184">
        <v>4</v>
      </c>
      <c r="I20" s="184">
        <v>4</v>
      </c>
      <c r="J20" s="184">
        <v>4</v>
      </c>
      <c r="K20" s="184">
        <v>4</v>
      </c>
      <c r="L20" s="184">
        <v>4</v>
      </c>
      <c r="M20" s="184">
        <v>4</v>
      </c>
      <c r="N20" s="184">
        <v>4</v>
      </c>
      <c r="O20" s="184">
        <v>4</v>
      </c>
      <c r="P20" s="184">
        <v>4</v>
      </c>
      <c r="Q20" s="184">
        <v>3</v>
      </c>
      <c r="R20" s="184"/>
      <c r="S20" s="184"/>
      <c r="T20" s="184"/>
      <c r="U20" s="184"/>
      <c r="V20" s="184"/>
      <c r="W20" s="184"/>
      <c r="X20" s="184"/>
      <c r="Y20" s="184"/>
      <c r="Z20" s="184"/>
      <c r="AA20" s="280">
        <f t="shared" si="1"/>
        <v>47</v>
      </c>
      <c r="AB20" s="42"/>
    </row>
    <row r="21" spans="1:28" s="150" customFormat="1" ht="9" hidden="1">
      <c r="A21" s="145">
        <v>5</v>
      </c>
      <c r="B21" s="146" t="s">
        <v>142</v>
      </c>
      <c r="C21" s="15" t="s">
        <v>148</v>
      </c>
      <c r="D21" s="16" t="s">
        <v>149</v>
      </c>
      <c r="E21" s="184">
        <f>VLOOKUP(D21,'DANH SACH H'!$A$2:$B$7,2,0)</f>
        <v>30</v>
      </c>
      <c r="F21" s="184">
        <v>4</v>
      </c>
      <c r="G21" s="184">
        <v>4</v>
      </c>
      <c r="H21" s="184">
        <v>4</v>
      </c>
      <c r="I21" s="184">
        <v>4</v>
      </c>
      <c r="J21" s="184">
        <v>4</v>
      </c>
      <c r="K21" s="184">
        <v>4</v>
      </c>
      <c r="L21" s="184">
        <v>4</v>
      </c>
      <c r="M21" s="184">
        <v>4</v>
      </c>
      <c r="N21" s="184"/>
      <c r="O21" s="184"/>
      <c r="P21" s="184"/>
      <c r="Q21" s="184"/>
      <c r="R21" s="184"/>
      <c r="S21" s="184"/>
      <c r="T21" s="184"/>
      <c r="U21" s="184"/>
      <c r="V21" s="184"/>
      <c r="W21" s="184"/>
      <c r="X21" s="184"/>
      <c r="Y21" s="184"/>
      <c r="Z21" s="184"/>
      <c r="AA21" s="280">
        <f t="shared" si="1"/>
        <v>32</v>
      </c>
      <c r="AB21" s="42"/>
    </row>
    <row r="22" spans="1:28" s="150" customFormat="1" ht="9" hidden="1">
      <c r="A22" s="145">
        <v>6</v>
      </c>
      <c r="B22" s="146" t="s">
        <v>142</v>
      </c>
      <c r="C22" s="15" t="s">
        <v>156</v>
      </c>
      <c r="D22" s="16" t="s">
        <v>149</v>
      </c>
      <c r="E22" s="184">
        <f>VLOOKUP(D22,'DANH SACH H'!$A$2:$B$7,2,0)</f>
        <v>30</v>
      </c>
      <c r="F22" s="184"/>
      <c r="G22" s="184"/>
      <c r="H22" s="184"/>
      <c r="I22" s="184"/>
      <c r="J22" s="184"/>
      <c r="K22" s="184"/>
      <c r="L22" s="184"/>
      <c r="M22" s="184"/>
      <c r="N22" s="184"/>
      <c r="O22" s="184">
        <v>4</v>
      </c>
      <c r="P22" s="184">
        <v>4</v>
      </c>
      <c r="Q22" s="184">
        <v>4</v>
      </c>
      <c r="R22" s="184">
        <v>4</v>
      </c>
      <c r="S22" s="184">
        <v>4</v>
      </c>
      <c r="T22" s="184">
        <v>4</v>
      </c>
      <c r="U22" s="184">
        <v>4</v>
      </c>
      <c r="V22" s="184">
        <v>4</v>
      </c>
      <c r="W22" s="184"/>
      <c r="X22" s="184"/>
      <c r="Y22" s="184"/>
      <c r="Z22" s="184"/>
      <c r="AA22" s="280">
        <f t="shared" si="1"/>
        <v>32</v>
      </c>
      <c r="AB22" s="42"/>
    </row>
    <row r="23" spans="1:28" s="150" customFormat="1" ht="9" hidden="1">
      <c r="A23" s="145">
        <v>7</v>
      </c>
      <c r="B23" s="146" t="s">
        <v>142</v>
      </c>
      <c r="C23" s="279" t="s">
        <v>254</v>
      </c>
      <c r="D23" s="16" t="s">
        <v>253</v>
      </c>
      <c r="E23" s="184">
        <f>VLOOKUP(D23,'DANH SACH H'!$A$2:$B$7,2,0)</f>
        <v>15</v>
      </c>
      <c r="F23" s="184">
        <v>4</v>
      </c>
      <c r="G23" s="184">
        <v>4</v>
      </c>
      <c r="H23" s="184">
        <v>4</v>
      </c>
      <c r="I23" s="184">
        <v>4</v>
      </c>
      <c r="J23" s="184">
        <v>4</v>
      </c>
      <c r="K23" s="184">
        <v>4</v>
      </c>
      <c r="L23" s="184">
        <v>4</v>
      </c>
      <c r="M23" s="184">
        <v>4</v>
      </c>
      <c r="N23" s="184">
        <v>4</v>
      </c>
      <c r="O23" s="184">
        <v>4</v>
      </c>
      <c r="P23" s="184">
        <v>4</v>
      </c>
      <c r="Q23" s="184">
        <v>4</v>
      </c>
      <c r="R23" s="184">
        <v>4</v>
      </c>
      <c r="S23" s="184">
        <v>4</v>
      </c>
      <c r="T23" s="184">
        <v>4</v>
      </c>
      <c r="U23" s="184"/>
      <c r="V23" s="184"/>
      <c r="W23" s="184"/>
      <c r="X23" s="184"/>
      <c r="Y23" s="184"/>
      <c r="Z23" s="184"/>
      <c r="AA23" s="280">
        <f t="shared" si="1"/>
        <v>60</v>
      </c>
      <c r="AB23" s="225"/>
    </row>
    <row r="24" spans="1:28" s="150" customFormat="1" ht="9" hidden="1">
      <c r="A24" s="145">
        <v>8</v>
      </c>
      <c r="B24" s="131" t="s">
        <v>142</v>
      </c>
      <c r="C24" s="279" t="s">
        <v>255</v>
      </c>
      <c r="D24" s="16" t="s">
        <v>253</v>
      </c>
      <c r="E24" s="184">
        <f>VLOOKUP(D24,'DANH SACH H'!$A$2:$B$7,2,0)</f>
        <v>15</v>
      </c>
      <c r="F24" s="184">
        <v>4</v>
      </c>
      <c r="G24" s="184">
        <v>4</v>
      </c>
      <c r="H24" s="184">
        <v>4</v>
      </c>
      <c r="I24" s="184">
        <v>4</v>
      </c>
      <c r="J24" s="184">
        <v>4</v>
      </c>
      <c r="K24" s="184">
        <v>4</v>
      </c>
      <c r="L24" s="184">
        <v>4</v>
      </c>
      <c r="M24" s="184">
        <v>4</v>
      </c>
      <c r="N24" s="184">
        <v>4</v>
      </c>
      <c r="O24" s="184">
        <v>4</v>
      </c>
      <c r="P24" s="184">
        <v>4</v>
      </c>
      <c r="Q24" s="184">
        <v>4</v>
      </c>
      <c r="R24" s="184">
        <v>4</v>
      </c>
      <c r="S24" s="184">
        <v>4</v>
      </c>
      <c r="T24" s="184">
        <v>4</v>
      </c>
      <c r="U24" s="184"/>
      <c r="V24" s="184"/>
      <c r="W24" s="184"/>
      <c r="X24" s="184"/>
      <c r="Y24" s="184"/>
      <c r="Z24" s="184"/>
      <c r="AA24" s="280">
        <f t="shared" si="1"/>
        <v>60</v>
      </c>
      <c r="AB24" s="225"/>
    </row>
    <row r="25" spans="1:28" s="150" customFormat="1" ht="13.5" customHeight="1" hidden="1" thickBot="1">
      <c r="A25" s="255">
        <v>9</v>
      </c>
      <c r="B25" s="286" t="s">
        <v>142</v>
      </c>
      <c r="C25" s="405" t="s">
        <v>264</v>
      </c>
      <c r="D25" s="114" t="s">
        <v>244</v>
      </c>
      <c r="E25" s="119">
        <f>VLOOKUP(D25,'DANH SACH H'!$A$2:$B$7,2,0)</f>
        <v>35</v>
      </c>
      <c r="F25" s="119">
        <v>4</v>
      </c>
      <c r="G25" s="119">
        <v>4</v>
      </c>
      <c r="H25" s="119">
        <v>4</v>
      </c>
      <c r="I25" s="119">
        <v>4</v>
      </c>
      <c r="J25" s="119">
        <v>4</v>
      </c>
      <c r="K25" s="119">
        <v>4</v>
      </c>
      <c r="L25" s="119">
        <v>4</v>
      </c>
      <c r="M25" s="119">
        <v>2</v>
      </c>
      <c r="N25" s="119"/>
      <c r="O25" s="119"/>
      <c r="P25" s="119"/>
      <c r="Q25" s="119"/>
      <c r="R25" s="119"/>
      <c r="S25" s="119"/>
      <c r="T25" s="119"/>
      <c r="U25" s="119"/>
      <c r="V25" s="119"/>
      <c r="W25" s="119"/>
      <c r="X25" s="119"/>
      <c r="Y25" s="119"/>
      <c r="Z25" s="119"/>
      <c r="AA25" s="281">
        <f t="shared" si="1"/>
        <v>30</v>
      </c>
      <c r="AB25" s="225"/>
    </row>
    <row r="26" spans="1:28" s="150" customFormat="1" ht="9" hidden="1">
      <c r="A26" s="178">
        <v>1</v>
      </c>
      <c r="B26" s="268" t="s">
        <v>142</v>
      </c>
      <c r="C26" s="271" t="s">
        <v>265</v>
      </c>
      <c r="D26" s="41" t="s">
        <v>244</v>
      </c>
      <c r="E26" s="256">
        <f>VLOOKUP(D26,'DANH SACH H'!$A$2:$B$7,2,0)</f>
        <v>35</v>
      </c>
      <c r="F26" s="256">
        <v>4</v>
      </c>
      <c r="G26" s="256">
        <v>4</v>
      </c>
      <c r="H26" s="256">
        <v>4</v>
      </c>
      <c r="I26" s="256">
        <v>4</v>
      </c>
      <c r="J26" s="256">
        <v>4</v>
      </c>
      <c r="K26" s="256">
        <v>4</v>
      </c>
      <c r="L26" s="256">
        <v>4</v>
      </c>
      <c r="M26" s="256">
        <v>4</v>
      </c>
      <c r="N26" s="256">
        <v>4</v>
      </c>
      <c r="O26" s="256">
        <v>4</v>
      </c>
      <c r="P26" s="256">
        <v>4</v>
      </c>
      <c r="Q26" s="256">
        <v>4</v>
      </c>
      <c r="R26" s="256">
        <v>4</v>
      </c>
      <c r="S26" s="256">
        <v>4</v>
      </c>
      <c r="T26" s="256">
        <v>4</v>
      </c>
      <c r="U26" s="256"/>
      <c r="V26" s="256"/>
      <c r="W26" s="256"/>
      <c r="X26" s="256"/>
      <c r="Y26" s="256"/>
      <c r="Z26" s="272"/>
      <c r="AA26" s="225">
        <f t="shared" si="1"/>
        <v>60</v>
      </c>
      <c r="AB26" s="225"/>
    </row>
    <row r="27" spans="1:28" s="150" customFormat="1" ht="9" hidden="1">
      <c r="A27" s="145">
        <v>2</v>
      </c>
      <c r="B27" s="146" t="s">
        <v>142</v>
      </c>
      <c r="C27" s="261" t="s">
        <v>146</v>
      </c>
      <c r="D27" s="16" t="s">
        <v>244</v>
      </c>
      <c r="E27" s="184">
        <f>VLOOKUP(D27,'DANH SACH H'!$A$2:$B$7,2,0)</f>
        <v>35</v>
      </c>
      <c r="F27" s="184">
        <v>4</v>
      </c>
      <c r="G27" s="184">
        <v>4</v>
      </c>
      <c r="H27" s="184">
        <v>4</v>
      </c>
      <c r="I27" s="184">
        <v>4</v>
      </c>
      <c r="J27" s="184">
        <v>4</v>
      </c>
      <c r="K27" s="184">
        <v>4</v>
      </c>
      <c r="L27" s="184">
        <v>4</v>
      </c>
      <c r="M27" s="184">
        <v>4</v>
      </c>
      <c r="N27" s="184">
        <v>4</v>
      </c>
      <c r="O27" s="184">
        <v>4</v>
      </c>
      <c r="P27" s="184">
        <v>4</v>
      </c>
      <c r="Q27" s="184">
        <v>4</v>
      </c>
      <c r="R27" s="184">
        <v>4</v>
      </c>
      <c r="S27" s="184">
        <v>4</v>
      </c>
      <c r="T27" s="184">
        <v>4</v>
      </c>
      <c r="U27" s="184">
        <v>4</v>
      </c>
      <c r="V27" s="184"/>
      <c r="W27" s="184"/>
      <c r="X27" s="184"/>
      <c r="Y27" s="184"/>
      <c r="Z27" s="257"/>
      <c r="AA27" s="225">
        <f t="shared" si="1"/>
        <v>64</v>
      </c>
      <c r="AB27" s="225"/>
    </row>
    <row r="28" spans="1:28" s="150" customFormat="1" ht="9" hidden="1">
      <c r="A28" s="145">
        <v>3</v>
      </c>
      <c r="B28" s="146" t="s">
        <v>142</v>
      </c>
      <c r="C28" s="261" t="s">
        <v>147</v>
      </c>
      <c r="D28" s="16" t="s">
        <v>244</v>
      </c>
      <c r="E28" s="184">
        <f>VLOOKUP(D28,'DANH SACH H'!$A$2:$B$7,2,0)</f>
        <v>35</v>
      </c>
      <c r="F28" s="184">
        <v>4</v>
      </c>
      <c r="G28" s="184">
        <v>4</v>
      </c>
      <c r="H28" s="184">
        <v>4</v>
      </c>
      <c r="I28" s="184">
        <v>4</v>
      </c>
      <c r="J28" s="184">
        <v>4</v>
      </c>
      <c r="K28" s="184">
        <v>4</v>
      </c>
      <c r="L28" s="184">
        <v>4</v>
      </c>
      <c r="M28" s="184">
        <v>4</v>
      </c>
      <c r="N28" s="184">
        <v>4</v>
      </c>
      <c r="O28" s="184">
        <v>4</v>
      </c>
      <c r="P28" s="184">
        <v>4</v>
      </c>
      <c r="Q28" s="184">
        <v>4</v>
      </c>
      <c r="R28" s="184">
        <v>4</v>
      </c>
      <c r="S28" s="184">
        <v>4</v>
      </c>
      <c r="T28" s="184">
        <v>4</v>
      </c>
      <c r="U28" s="184">
        <v>8</v>
      </c>
      <c r="V28" s="184">
        <v>8</v>
      </c>
      <c r="W28" s="184">
        <v>8</v>
      </c>
      <c r="X28" s="184">
        <v>6</v>
      </c>
      <c r="Y28" s="184"/>
      <c r="Z28" s="257"/>
      <c r="AA28" s="225">
        <f t="shared" si="1"/>
        <v>90</v>
      </c>
      <c r="AB28" s="225"/>
    </row>
    <row r="29" spans="1:28" s="150" customFormat="1" ht="9" hidden="1">
      <c r="A29" s="145">
        <v>4</v>
      </c>
      <c r="B29" s="146" t="s">
        <v>142</v>
      </c>
      <c r="C29" s="261" t="s">
        <v>148</v>
      </c>
      <c r="D29" s="16" t="s">
        <v>244</v>
      </c>
      <c r="E29" s="184">
        <f>VLOOKUP(D29,'DANH SACH H'!$A$2:$B$7,2,0)</f>
        <v>35</v>
      </c>
      <c r="F29" s="184">
        <v>4</v>
      </c>
      <c r="G29" s="184">
        <v>4</v>
      </c>
      <c r="H29" s="184">
        <v>4</v>
      </c>
      <c r="I29" s="184">
        <v>4</v>
      </c>
      <c r="J29" s="184">
        <v>4</v>
      </c>
      <c r="K29" s="184">
        <v>4</v>
      </c>
      <c r="L29" s="184">
        <v>4</v>
      </c>
      <c r="M29" s="184">
        <v>4</v>
      </c>
      <c r="N29" s="184"/>
      <c r="O29" s="184"/>
      <c r="P29" s="184"/>
      <c r="Q29" s="184"/>
      <c r="R29" s="184"/>
      <c r="S29" s="184"/>
      <c r="T29" s="184"/>
      <c r="U29" s="184"/>
      <c r="V29" s="184"/>
      <c r="W29" s="184"/>
      <c r="X29" s="184"/>
      <c r="Y29" s="184"/>
      <c r="Z29" s="257"/>
      <c r="AA29" s="225">
        <f t="shared" si="1"/>
        <v>32</v>
      </c>
      <c r="AB29" s="225"/>
    </row>
    <row r="30" spans="1:28" s="150" customFormat="1" ht="9" hidden="1">
      <c r="A30" s="145">
        <v>5</v>
      </c>
      <c r="B30" s="146" t="s">
        <v>142</v>
      </c>
      <c r="C30" s="261" t="s">
        <v>156</v>
      </c>
      <c r="D30" s="16" t="s">
        <v>244</v>
      </c>
      <c r="E30" s="184">
        <f>VLOOKUP(D30,'DANH SACH H'!$A$2:$B$7,2,0)</f>
        <v>35</v>
      </c>
      <c r="F30" s="184">
        <v>4</v>
      </c>
      <c r="G30" s="184">
        <v>4</v>
      </c>
      <c r="H30" s="184">
        <v>4</v>
      </c>
      <c r="I30" s="184">
        <v>4</v>
      </c>
      <c r="J30" s="184">
        <v>4</v>
      </c>
      <c r="K30" s="184">
        <v>4</v>
      </c>
      <c r="L30" s="184">
        <v>4</v>
      </c>
      <c r="M30" s="184">
        <v>4</v>
      </c>
      <c r="N30" s="186"/>
      <c r="O30" s="184"/>
      <c r="P30" s="184"/>
      <c r="Q30" s="184"/>
      <c r="R30" s="184"/>
      <c r="S30" s="184"/>
      <c r="T30" s="184"/>
      <c r="U30" s="184"/>
      <c r="V30" s="184"/>
      <c r="W30" s="184"/>
      <c r="X30" s="184"/>
      <c r="Y30" s="184"/>
      <c r="Z30" s="257"/>
      <c r="AA30" s="225">
        <f t="shared" si="1"/>
        <v>32</v>
      </c>
      <c r="AB30" s="225"/>
    </row>
    <row r="31" spans="1:28" s="150" customFormat="1" ht="9" hidden="1">
      <c r="A31" s="145">
        <v>6</v>
      </c>
      <c r="B31" s="165" t="s">
        <v>142</v>
      </c>
      <c r="C31" s="261" t="s">
        <v>265</v>
      </c>
      <c r="D31" s="16" t="s">
        <v>241</v>
      </c>
      <c r="E31" s="184">
        <f>VLOOKUP(D31,'DANH SACH H'!$A$2:$B$7,2,0)</f>
        <v>11</v>
      </c>
      <c r="F31" s="184">
        <v>4</v>
      </c>
      <c r="G31" s="184">
        <v>4</v>
      </c>
      <c r="H31" s="184">
        <v>4</v>
      </c>
      <c r="I31" s="184">
        <v>4</v>
      </c>
      <c r="J31" s="184">
        <v>4</v>
      </c>
      <c r="K31" s="184">
        <v>4</v>
      </c>
      <c r="L31" s="184">
        <v>4</v>
      </c>
      <c r="M31" s="184">
        <v>4</v>
      </c>
      <c r="N31" s="184">
        <v>4</v>
      </c>
      <c r="O31" s="184">
        <v>4</v>
      </c>
      <c r="P31" s="184">
        <v>4</v>
      </c>
      <c r="Q31" s="184">
        <v>4</v>
      </c>
      <c r="R31" s="184">
        <v>4</v>
      </c>
      <c r="S31" s="184">
        <v>4</v>
      </c>
      <c r="T31" s="184">
        <v>4</v>
      </c>
      <c r="U31" s="184"/>
      <c r="V31" s="184"/>
      <c r="W31" s="184"/>
      <c r="X31" s="184"/>
      <c r="Y31" s="184"/>
      <c r="Z31" s="257"/>
      <c r="AA31" s="225">
        <f t="shared" si="1"/>
        <v>60</v>
      </c>
      <c r="AB31" s="225"/>
    </row>
    <row r="32" spans="1:28" s="150" customFormat="1" ht="9" hidden="1">
      <c r="A32" s="145">
        <v>7</v>
      </c>
      <c r="B32" s="131" t="s">
        <v>142</v>
      </c>
      <c r="C32" s="387" t="s">
        <v>272</v>
      </c>
      <c r="D32" s="16" t="s">
        <v>245</v>
      </c>
      <c r="E32" s="184">
        <f>VLOOKUP(D32,'DANH SACH H'!$A$2:$B$7,2,0)</f>
        <v>16</v>
      </c>
      <c r="F32" s="184">
        <v>4</v>
      </c>
      <c r="G32" s="184">
        <v>4</v>
      </c>
      <c r="H32" s="184">
        <v>4</v>
      </c>
      <c r="I32" s="184">
        <v>4</v>
      </c>
      <c r="J32" s="184">
        <v>4</v>
      </c>
      <c r="K32" s="184">
        <v>4</v>
      </c>
      <c r="L32" s="184">
        <v>4</v>
      </c>
      <c r="M32" s="184">
        <v>4</v>
      </c>
      <c r="N32" s="184">
        <v>4</v>
      </c>
      <c r="O32" s="184">
        <v>4</v>
      </c>
      <c r="P32" s="184">
        <v>4</v>
      </c>
      <c r="Q32" s="184">
        <v>4</v>
      </c>
      <c r="R32" s="184">
        <v>4</v>
      </c>
      <c r="S32" s="184">
        <v>4</v>
      </c>
      <c r="T32" s="184">
        <v>4</v>
      </c>
      <c r="U32" s="184"/>
      <c r="V32" s="184"/>
      <c r="W32" s="184"/>
      <c r="X32" s="184"/>
      <c r="Y32" s="184"/>
      <c r="Z32" s="257"/>
      <c r="AA32" s="225">
        <f t="shared" si="1"/>
        <v>60</v>
      </c>
      <c r="AB32" s="225"/>
    </row>
    <row r="33" spans="1:28" s="150" customFormat="1" ht="9" hidden="1">
      <c r="A33" s="145">
        <v>8</v>
      </c>
      <c r="B33" s="146" t="s">
        <v>142</v>
      </c>
      <c r="C33" s="279" t="s">
        <v>304</v>
      </c>
      <c r="D33" s="16" t="s">
        <v>245</v>
      </c>
      <c r="E33" s="184">
        <f>VLOOKUP(D33,'DANH SACH H'!$A$2:$B$7,2,0)</f>
        <v>16</v>
      </c>
      <c r="F33" s="184">
        <v>4</v>
      </c>
      <c r="G33" s="184">
        <v>4</v>
      </c>
      <c r="H33" s="184">
        <v>4</v>
      </c>
      <c r="I33" s="184">
        <v>3</v>
      </c>
      <c r="J33" s="184"/>
      <c r="K33" s="184"/>
      <c r="L33" s="184"/>
      <c r="M33" s="184"/>
      <c r="N33" s="184"/>
      <c r="O33" s="184"/>
      <c r="P33" s="184"/>
      <c r="Q33" s="184"/>
      <c r="R33" s="184"/>
      <c r="S33" s="184"/>
      <c r="T33" s="184"/>
      <c r="U33" s="184"/>
      <c r="V33" s="184"/>
      <c r="W33" s="184"/>
      <c r="X33" s="184"/>
      <c r="Y33" s="184"/>
      <c r="Z33" s="257"/>
      <c r="AA33" s="225"/>
      <c r="AB33" s="225"/>
    </row>
    <row r="34" spans="1:28" s="150" customFormat="1" ht="9" hidden="1">
      <c r="A34" s="145">
        <v>9</v>
      </c>
      <c r="B34" s="146" t="s">
        <v>142</v>
      </c>
      <c r="C34" s="261" t="s">
        <v>146</v>
      </c>
      <c r="D34" s="16" t="s">
        <v>245</v>
      </c>
      <c r="E34" s="184">
        <f>VLOOKUP(D34,'DANH SACH H'!$A$2:$B$7,2,0)</f>
        <v>16</v>
      </c>
      <c r="F34" s="184"/>
      <c r="G34" s="184"/>
      <c r="H34" s="184"/>
      <c r="I34" s="184">
        <v>4</v>
      </c>
      <c r="J34" s="184">
        <v>4</v>
      </c>
      <c r="K34" s="184">
        <v>4</v>
      </c>
      <c r="L34" s="184">
        <v>4</v>
      </c>
      <c r="M34" s="184">
        <v>4</v>
      </c>
      <c r="N34" s="184">
        <v>4</v>
      </c>
      <c r="O34" s="184">
        <v>4</v>
      </c>
      <c r="P34" s="184">
        <v>4</v>
      </c>
      <c r="Q34" s="184">
        <v>4</v>
      </c>
      <c r="R34" s="184">
        <v>4</v>
      </c>
      <c r="S34" s="184">
        <v>4</v>
      </c>
      <c r="T34" s="184">
        <v>4</v>
      </c>
      <c r="U34" s="184"/>
      <c r="V34" s="184"/>
      <c r="W34" s="184"/>
      <c r="X34" s="184"/>
      <c r="Y34" s="184"/>
      <c r="Z34" s="257"/>
      <c r="AA34" s="225">
        <f aca="true" t="shared" si="2" ref="AA34:AA56">SUM(F34:Y34)</f>
        <v>48</v>
      </c>
      <c r="AB34" s="225"/>
    </row>
    <row r="35" spans="1:28" s="150" customFormat="1" ht="9" hidden="1">
      <c r="A35" s="145">
        <v>10</v>
      </c>
      <c r="B35" s="146" t="s">
        <v>142</v>
      </c>
      <c r="C35" s="261" t="s">
        <v>147</v>
      </c>
      <c r="D35" s="16" t="s">
        <v>245</v>
      </c>
      <c r="E35" s="184">
        <f>VLOOKUP(D35,'DANH SACH H'!$A$2:$B$7,2,0)</f>
        <v>16</v>
      </c>
      <c r="F35" s="184"/>
      <c r="G35" s="184"/>
      <c r="H35" s="184"/>
      <c r="I35" s="184">
        <v>4</v>
      </c>
      <c r="J35" s="184">
        <v>4</v>
      </c>
      <c r="K35" s="184">
        <v>4</v>
      </c>
      <c r="L35" s="184">
        <v>4</v>
      </c>
      <c r="M35" s="184">
        <v>4</v>
      </c>
      <c r="N35" s="184">
        <v>4</v>
      </c>
      <c r="O35" s="184">
        <v>4</v>
      </c>
      <c r="P35" s="184">
        <v>4</v>
      </c>
      <c r="Q35" s="184">
        <v>4</v>
      </c>
      <c r="R35" s="184">
        <v>4</v>
      </c>
      <c r="S35" s="184">
        <v>4</v>
      </c>
      <c r="T35" s="184">
        <v>1</v>
      </c>
      <c r="U35" s="184"/>
      <c r="V35" s="184"/>
      <c r="W35" s="184"/>
      <c r="X35" s="184"/>
      <c r="Y35" s="184"/>
      <c r="Z35" s="257"/>
      <c r="AA35" s="225">
        <f t="shared" si="2"/>
        <v>45</v>
      </c>
      <c r="AB35" s="225"/>
    </row>
    <row r="36" spans="1:28" s="150" customFormat="1" ht="9.75" hidden="1" thickBot="1">
      <c r="A36" s="255">
        <v>11</v>
      </c>
      <c r="B36" s="286" t="s">
        <v>142</v>
      </c>
      <c r="C36" s="130" t="s">
        <v>148</v>
      </c>
      <c r="D36" s="114" t="s">
        <v>245</v>
      </c>
      <c r="E36" s="119">
        <f>VLOOKUP(D36,'DANH SACH H'!$A$2:$B$7,2,0)</f>
        <v>16</v>
      </c>
      <c r="F36" s="119"/>
      <c r="G36" s="119"/>
      <c r="H36" s="119"/>
      <c r="I36" s="119">
        <v>4</v>
      </c>
      <c r="J36" s="119">
        <v>4</v>
      </c>
      <c r="K36" s="119">
        <v>4</v>
      </c>
      <c r="L36" s="119">
        <v>4</v>
      </c>
      <c r="M36" s="119">
        <v>4</v>
      </c>
      <c r="N36" s="119">
        <v>4</v>
      </c>
      <c r="O36" s="119">
        <v>4</v>
      </c>
      <c r="P36" s="119">
        <v>4</v>
      </c>
      <c r="Q36" s="119"/>
      <c r="R36" s="119"/>
      <c r="S36" s="119"/>
      <c r="T36" s="119"/>
      <c r="U36" s="119"/>
      <c r="V36" s="119"/>
      <c r="W36" s="119"/>
      <c r="X36" s="119"/>
      <c r="Y36" s="119"/>
      <c r="Z36" s="270"/>
      <c r="AA36" s="225">
        <f t="shared" si="2"/>
        <v>32</v>
      </c>
      <c r="AB36" s="225"/>
    </row>
    <row r="37" spans="1:28" s="150" customFormat="1" ht="9" hidden="1">
      <c r="A37" s="178">
        <v>1</v>
      </c>
      <c r="B37" s="268" t="s">
        <v>142</v>
      </c>
      <c r="C37" s="271" t="s">
        <v>156</v>
      </c>
      <c r="D37" s="41" t="s">
        <v>245</v>
      </c>
      <c r="E37" s="256">
        <f>VLOOKUP(D37,'DANH SACH H'!$A$2:$B$7,2,0)</f>
        <v>16</v>
      </c>
      <c r="F37" s="256"/>
      <c r="G37" s="256"/>
      <c r="H37" s="256"/>
      <c r="I37" s="256">
        <v>4</v>
      </c>
      <c r="J37" s="256">
        <v>4</v>
      </c>
      <c r="K37" s="256">
        <v>4</v>
      </c>
      <c r="L37" s="256">
        <v>4</v>
      </c>
      <c r="M37" s="256">
        <v>4</v>
      </c>
      <c r="N37" s="256">
        <v>4</v>
      </c>
      <c r="O37" s="256">
        <v>4</v>
      </c>
      <c r="P37" s="256">
        <v>4</v>
      </c>
      <c r="Q37" s="256"/>
      <c r="R37" s="256"/>
      <c r="S37" s="256"/>
      <c r="T37" s="256"/>
      <c r="U37" s="256"/>
      <c r="V37" s="256"/>
      <c r="W37" s="256"/>
      <c r="X37" s="256"/>
      <c r="Y37" s="256"/>
      <c r="Z37" s="272"/>
      <c r="AA37" s="225">
        <f t="shared" si="2"/>
        <v>32</v>
      </c>
      <c r="AB37" s="225"/>
    </row>
    <row r="38" spans="1:28" s="150" customFormat="1" ht="9" hidden="1">
      <c r="A38" s="145">
        <v>2</v>
      </c>
      <c r="B38" s="146" t="s">
        <v>142</v>
      </c>
      <c r="C38" s="387" t="s">
        <v>272</v>
      </c>
      <c r="D38" s="16" t="s">
        <v>243</v>
      </c>
      <c r="E38" s="184">
        <f>VLOOKUP(D38,'DANH SACH H'!$A$2:$B$7,2,0)</f>
        <v>24</v>
      </c>
      <c r="F38" s="184">
        <v>4</v>
      </c>
      <c r="G38" s="184">
        <v>4</v>
      </c>
      <c r="H38" s="184">
        <v>4</v>
      </c>
      <c r="I38" s="184">
        <v>4</v>
      </c>
      <c r="J38" s="184">
        <v>4</v>
      </c>
      <c r="K38" s="184">
        <v>4</v>
      </c>
      <c r="L38" s="184">
        <v>4</v>
      </c>
      <c r="M38" s="184">
        <v>4</v>
      </c>
      <c r="N38" s="184">
        <v>4</v>
      </c>
      <c r="O38" s="184">
        <v>4</v>
      </c>
      <c r="P38" s="184">
        <v>4</v>
      </c>
      <c r="Q38" s="184">
        <v>4</v>
      </c>
      <c r="R38" s="184">
        <v>4</v>
      </c>
      <c r="S38" s="184">
        <v>4</v>
      </c>
      <c r="T38" s="184">
        <v>4</v>
      </c>
      <c r="U38" s="184"/>
      <c r="V38" s="184"/>
      <c r="W38" s="184"/>
      <c r="X38" s="184"/>
      <c r="Y38" s="184"/>
      <c r="Z38" s="257"/>
      <c r="AA38" s="225">
        <f t="shared" si="2"/>
        <v>60</v>
      </c>
      <c r="AB38" s="225"/>
    </row>
    <row r="39" spans="1:28" s="150" customFormat="1" ht="9" hidden="1">
      <c r="A39" s="145">
        <v>3</v>
      </c>
      <c r="B39" s="146" t="s">
        <v>142</v>
      </c>
      <c r="C39" s="261" t="s">
        <v>146</v>
      </c>
      <c r="D39" s="16" t="s">
        <v>243</v>
      </c>
      <c r="E39" s="184">
        <f>VLOOKUP(D39,'DANH SACH H'!$A$2:$B$7,2,0)</f>
        <v>24</v>
      </c>
      <c r="F39" s="184"/>
      <c r="G39" s="184"/>
      <c r="H39" s="184">
        <v>4</v>
      </c>
      <c r="I39" s="184">
        <v>4</v>
      </c>
      <c r="J39" s="184">
        <v>4</v>
      </c>
      <c r="K39" s="184">
        <v>4</v>
      </c>
      <c r="L39" s="184">
        <v>4</v>
      </c>
      <c r="M39" s="184">
        <v>4</v>
      </c>
      <c r="N39" s="184">
        <v>4</v>
      </c>
      <c r="O39" s="184">
        <v>4</v>
      </c>
      <c r="P39" s="184">
        <v>4</v>
      </c>
      <c r="Q39" s="184">
        <v>4</v>
      </c>
      <c r="R39" s="184">
        <v>4</v>
      </c>
      <c r="S39" s="184">
        <v>4</v>
      </c>
      <c r="T39" s="184"/>
      <c r="U39" s="184"/>
      <c r="V39" s="184"/>
      <c r="W39" s="184"/>
      <c r="X39" s="184"/>
      <c r="Y39" s="184"/>
      <c r="Z39" s="257"/>
      <c r="AA39" s="225">
        <f t="shared" si="2"/>
        <v>48</v>
      </c>
      <c r="AB39" s="225"/>
    </row>
    <row r="40" spans="1:28" s="150" customFormat="1" ht="9" hidden="1">
      <c r="A40" s="145">
        <v>4</v>
      </c>
      <c r="B40" s="146" t="s">
        <v>142</v>
      </c>
      <c r="C40" s="261" t="s">
        <v>147</v>
      </c>
      <c r="D40" s="16" t="s">
        <v>243</v>
      </c>
      <c r="E40" s="184">
        <f>VLOOKUP(D40,'DANH SACH H'!$A$2:$B$7,2,0)</f>
        <v>24</v>
      </c>
      <c r="F40" s="184"/>
      <c r="G40" s="184"/>
      <c r="H40" s="184">
        <v>4</v>
      </c>
      <c r="I40" s="184">
        <v>4</v>
      </c>
      <c r="J40" s="184">
        <v>4</v>
      </c>
      <c r="K40" s="184">
        <v>4</v>
      </c>
      <c r="L40" s="184">
        <v>4</v>
      </c>
      <c r="M40" s="184">
        <v>4</v>
      </c>
      <c r="N40" s="184">
        <v>4</v>
      </c>
      <c r="O40" s="184">
        <v>4</v>
      </c>
      <c r="P40" s="184">
        <v>4</v>
      </c>
      <c r="Q40" s="184">
        <v>4</v>
      </c>
      <c r="R40" s="184">
        <v>4</v>
      </c>
      <c r="S40" s="184">
        <v>1</v>
      </c>
      <c r="T40" s="184"/>
      <c r="U40" s="184"/>
      <c r="V40" s="184"/>
      <c r="W40" s="184"/>
      <c r="X40" s="184"/>
      <c r="Y40" s="184"/>
      <c r="Z40" s="257"/>
      <c r="AA40" s="225">
        <f t="shared" si="2"/>
        <v>45</v>
      </c>
      <c r="AB40" s="225"/>
    </row>
    <row r="41" spans="1:28" s="150" customFormat="1" ht="9" hidden="1">
      <c r="A41" s="145">
        <v>5</v>
      </c>
      <c r="B41" s="146" t="s">
        <v>142</v>
      </c>
      <c r="C41" s="261" t="s">
        <v>148</v>
      </c>
      <c r="D41" s="16" t="s">
        <v>243</v>
      </c>
      <c r="E41" s="184">
        <f>VLOOKUP(D41,'DANH SACH H'!$A$2:$B$7,2,0)</f>
        <v>24</v>
      </c>
      <c r="F41" s="184"/>
      <c r="G41" s="184"/>
      <c r="H41" s="184">
        <v>4</v>
      </c>
      <c r="I41" s="184">
        <v>4</v>
      </c>
      <c r="J41" s="184">
        <v>4</v>
      </c>
      <c r="K41" s="184">
        <v>4</v>
      </c>
      <c r="L41" s="184">
        <v>4</v>
      </c>
      <c r="M41" s="184">
        <v>4</v>
      </c>
      <c r="N41" s="184">
        <v>4</v>
      </c>
      <c r="O41" s="184">
        <v>4</v>
      </c>
      <c r="P41" s="184"/>
      <c r="Q41" s="184"/>
      <c r="R41" s="184"/>
      <c r="S41" s="184"/>
      <c r="T41" s="184"/>
      <c r="U41" s="184"/>
      <c r="V41" s="184"/>
      <c r="W41" s="184"/>
      <c r="X41" s="184"/>
      <c r="Y41" s="184"/>
      <c r="Z41" s="257"/>
      <c r="AA41" s="225">
        <f t="shared" si="2"/>
        <v>32</v>
      </c>
      <c r="AB41" s="225"/>
    </row>
    <row r="42" spans="1:28" s="150" customFormat="1" ht="9" hidden="1">
      <c r="A42" s="145">
        <v>6</v>
      </c>
      <c r="B42" s="43" t="s">
        <v>142</v>
      </c>
      <c r="C42" s="261" t="s">
        <v>156</v>
      </c>
      <c r="D42" s="16" t="s">
        <v>243</v>
      </c>
      <c r="E42" s="184">
        <f>VLOOKUP(D42,'DANH SACH H'!$A$2:$B$7,2,0)</f>
        <v>24</v>
      </c>
      <c r="F42" s="184"/>
      <c r="G42" s="184"/>
      <c r="H42" s="184">
        <v>4</v>
      </c>
      <c r="I42" s="184">
        <v>4</v>
      </c>
      <c r="J42" s="184">
        <v>4</v>
      </c>
      <c r="K42" s="184">
        <v>4</v>
      </c>
      <c r="L42" s="184">
        <v>4</v>
      </c>
      <c r="M42" s="184">
        <v>4</v>
      </c>
      <c r="N42" s="184">
        <v>4</v>
      </c>
      <c r="O42" s="184">
        <v>4</v>
      </c>
      <c r="P42" s="184"/>
      <c r="Q42" s="184"/>
      <c r="R42" s="184"/>
      <c r="S42" s="184"/>
      <c r="T42" s="184"/>
      <c r="U42" s="184"/>
      <c r="V42" s="184"/>
      <c r="W42" s="184"/>
      <c r="X42" s="184"/>
      <c r="Y42" s="184"/>
      <c r="Z42" s="257"/>
      <c r="AA42" s="225">
        <f t="shared" si="2"/>
        <v>32</v>
      </c>
      <c r="AB42" s="225"/>
    </row>
    <row r="43" spans="1:28" s="150" customFormat="1" ht="9" hidden="1">
      <c r="A43" s="145">
        <v>7</v>
      </c>
      <c r="B43" s="146" t="s">
        <v>142</v>
      </c>
      <c r="C43" s="261" t="s">
        <v>276</v>
      </c>
      <c r="D43" s="16" t="s">
        <v>275</v>
      </c>
      <c r="E43" s="184">
        <f>VLOOKUP(D43,'DANH SACH H'!$A$2:$B$8,2,0)</f>
        <v>30</v>
      </c>
      <c r="F43" s="184"/>
      <c r="G43" s="184"/>
      <c r="H43" s="184"/>
      <c r="I43" s="184"/>
      <c r="J43" s="184"/>
      <c r="K43" s="184"/>
      <c r="L43" s="184"/>
      <c r="M43" s="184"/>
      <c r="N43" s="184"/>
      <c r="O43" s="184">
        <v>4</v>
      </c>
      <c r="P43" s="184">
        <v>4</v>
      </c>
      <c r="Q43" s="184">
        <v>4</v>
      </c>
      <c r="R43" s="184">
        <v>4</v>
      </c>
      <c r="S43" s="184">
        <v>4</v>
      </c>
      <c r="T43" s="184">
        <v>4</v>
      </c>
      <c r="U43" s="184">
        <v>4</v>
      </c>
      <c r="V43" s="184">
        <v>2</v>
      </c>
      <c r="W43" s="184"/>
      <c r="X43" s="184"/>
      <c r="Y43" s="184"/>
      <c r="Z43" s="257"/>
      <c r="AA43" s="225">
        <f t="shared" si="2"/>
        <v>30</v>
      </c>
      <c r="AB43" s="225"/>
    </row>
    <row r="44" spans="1:28" s="150" customFormat="1" ht="12" customHeight="1" hidden="1" thickBot="1">
      <c r="A44" s="255">
        <v>8</v>
      </c>
      <c r="B44" s="286" t="s">
        <v>142</v>
      </c>
      <c r="C44" s="130" t="s">
        <v>277</v>
      </c>
      <c r="D44" s="114" t="s">
        <v>275</v>
      </c>
      <c r="E44" s="119">
        <f>VLOOKUP(D44,'DANH SACH H'!$A$2:$B$8,2,0)</f>
        <v>30</v>
      </c>
      <c r="F44" s="119"/>
      <c r="G44" s="119"/>
      <c r="H44" s="119"/>
      <c r="I44" s="119"/>
      <c r="J44" s="132"/>
      <c r="K44" s="132"/>
      <c r="L44" s="132"/>
      <c r="M44" s="132"/>
      <c r="N44" s="132"/>
      <c r="O44" s="119"/>
      <c r="P44" s="119"/>
      <c r="Q44" s="119"/>
      <c r="R44" s="119"/>
      <c r="S44" s="119"/>
      <c r="T44" s="119"/>
      <c r="U44" s="119"/>
      <c r="V44" s="119"/>
      <c r="W44" s="119"/>
      <c r="X44" s="119"/>
      <c r="Y44" s="119"/>
      <c r="Z44" s="270"/>
      <c r="AA44" s="225">
        <f t="shared" si="2"/>
        <v>0</v>
      </c>
      <c r="AB44" s="225"/>
    </row>
    <row r="45" spans="1:28" s="150" customFormat="1" ht="12" customHeight="1" hidden="1" thickBot="1">
      <c r="A45" s="178">
        <v>1</v>
      </c>
      <c r="B45" s="268" t="s">
        <v>142</v>
      </c>
      <c r="C45" s="271" t="s">
        <v>146</v>
      </c>
      <c r="D45" s="41" t="s">
        <v>275</v>
      </c>
      <c r="E45" s="256">
        <f>VLOOKUP(D45,'DANH SACH H'!$A$2:$B$8,2,0)</f>
        <v>30</v>
      </c>
      <c r="F45" s="256"/>
      <c r="G45" s="256">
        <v>4</v>
      </c>
      <c r="H45" s="256">
        <v>4</v>
      </c>
      <c r="I45" s="256">
        <v>4</v>
      </c>
      <c r="J45" s="256">
        <v>4</v>
      </c>
      <c r="K45" s="256">
        <v>4</v>
      </c>
      <c r="L45" s="256">
        <v>4</v>
      </c>
      <c r="M45" s="256">
        <v>4</v>
      </c>
      <c r="N45" s="256">
        <v>4</v>
      </c>
      <c r="O45" s="256">
        <v>4</v>
      </c>
      <c r="P45" s="256">
        <v>4</v>
      </c>
      <c r="Q45" s="256">
        <v>4</v>
      </c>
      <c r="R45" s="256">
        <v>4</v>
      </c>
      <c r="S45" s="256"/>
      <c r="T45" s="256"/>
      <c r="U45" s="256"/>
      <c r="V45" s="256"/>
      <c r="W45" s="256"/>
      <c r="X45" s="256"/>
      <c r="Y45" s="256"/>
      <c r="Z45" s="272"/>
      <c r="AA45" s="225">
        <f t="shared" si="2"/>
        <v>48</v>
      </c>
      <c r="AB45" s="225"/>
    </row>
    <row r="46" spans="1:28" s="150" customFormat="1" ht="9" hidden="1">
      <c r="A46" s="145"/>
      <c r="B46" s="146" t="s">
        <v>142</v>
      </c>
      <c r="C46" s="261" t="s">
        <v>147</v>
      </c>
      <c r="D46" s="41" t="s">
        <v>275</v>
      </c>
      <c r="E46" s="256">
        <f>VLOOKUP(D46,'DANH SACH H'!$A$2:$B$8,2,0)</f>
        <v>30</v>
      </c>
      <c r="F46" s="184"/>
      <c r="G46" s="184">
        <v>4</v>
      </c>
      <c r="H46" s="184">
        <v>4</v>
      </c>
      <c r="I46" s="184">
        <v>4</v>
      </c>
      <c r="J46" s="184">
        <v>4</v>
      </c>
      <c r="K46" s="184">
        <v>4</v>
      </c>
      <c r="L46" s="184">
        <v>4</v>
      </c>
      <c r="M46" s="184">
        <v>4</v>
      </c>
      <c r="N46" s="184">
        <v>4</v>
      </c>
      <c r="O46" s="184">
        <v>4</v>
      </c>
      <c r="P46" s="184">
        <v>4</v>
      </c>
      <c r="Q46" s="184">
        <v>4</v>
      </c>
      <c r="R46" s="184">
        <v>1</v>
      </c>
      <c r="S46" s="184"/>
      <c r="T46" s="184"/>
      <c r="U46" s="184"/>
      <c r="V46" s="184"/>
      <c r="W46" s="184"/>
      <c r="X46" s="184"/>
      <c r="Y46" s="184"/>
      <c r="Z46" s="257"/>
      <c r="AA46" s="225">
        <f t="shared" si="2"/>
        <v>45</v>
      </c>
      <c r="AB46" s="225"/>
    </row>
    <row r="47" spans="1:28" s="150" customFormat="1" ht="9" hidden="1">
      <c r="A47" s="145">
        <v>2</v>
      </c>
      <c r="B47" s="146" t="s">
        <v>142</v>
      </c>
      <c r="C47" s="392" t="s">
        <v>148</v>
      </c>
      <c r="D47" s="16" t="s">
        <v>275</v>
      </c>
      <c r="E47" s="184">
        <f>VLOOKUP(D47,'DANH SACH H'!$A$2:$B$8,2,0)</f>
        <v>30</v>
      </c>
      <c r="F47" s="184"/>
      <c r="G47" s="184">
        <v>4</v>
      </c>
      <c r="H47" s="184">
        <v>4</v>
      </c>
      <c r="I47" s="184">
        <v>4</v>
      </c>
      <c r="J47" s="184">
        <v>4</v>
      </c>
      <c r="K47" s="184">
        <v>4</v>
      </c>
      <c r="L47" s="184">
        <v>4</v>
      </c>
      <c r="M47" s="184">
        <v>4</v>
      </c>
      <c r="N47" s="184">
        <v>4</v>
      </c>
      <c r="O47" s="184"/>
      <c r="P47" s="184"/>
      <c r="Q47" s="184"/>
      <c r="R47" s="184"/>
      <c r="S47" s="184"/>
      <c r="T47" s="184"/>
      <c r="U47" s="184"/>
      <c r="V47" s="184"/>
      <c r="W47" s="184"/>
      <c r="X47" s="184"/>
      <c r="Y47" s="184"/>
      <c r="Z47" s="257"/>
      <c r="AA47" s="225">
        <f t="shared" si="2"/>
        <v>32</v>
      </c>
      <c r="AB47" s="225"/>
    </row>
    <row r="48" spans="1:28" s="150" customFormat="1" ht="9" hidden="1">
      <c r="A48" s="145"/>
      <c r="B48" s="146" t="s">
        <v>142</v>
      </c>
      <c r="C48" s="261" t="s">
        <v>156</v>
      </c>
      <c r="D48" s="16" t="s">
        <v>275</v>
      </c>
      <c r="E48" s="184">
        <f>VLOOKUP(D48,'DANH SACH H'!$A$2:$B$8,2,0)</f>
        <v>30</v>
      </c>
      <c r="F48" s="184"/>
      <c r="G48" s="184"/>
      <c r="H48" s="184"/>
      <c r="I48" s="184"/>
      <c r="J48" s="186"/>
      <c r="K48" s="186"/>
      <c r="L48" s="186"/>
      <c r="M48" s="186"/>
      <c r="N48" s="186"/>
      <c r="O48" s="184">
        <v>4</v>
      </c>
      <c r="P48" s="184">
        <v>4</v>
      </c>
      <c r="Q48" s="184">
        <v>4</v>
      </c>
      <c r="R48" s="184">
        <v>4</v>
      </c>
      <c r="S48" s="184">
        <v>4</v>
      </c>
      <c r="T48" s="184">
        <v>4</v>
      </c>
      <c r="U48" s="184">
        <v>4</v>
      </c>
      <c r="V48" s="184">
        <v>4</v>
      </c>
      <c r="W48" s="184"/>
      <c r="X48" s="184"/>
      <c r="Y48" s="184"/>
      <c r="Z48" s="257"/>
      <c r="AA48" s="225">
        <f t="shared" si="2"/>
        <v>32</v>
      </c>
      <c r="AB48" s="225"/>
    </row>
    <row r="49" spans="1:28" s="150" customFormat="1" ht="9" hidden="1">
      <c r="A49" s="145"/>
      <c r="B49" s="146" t="s">
        <v>142</v>
      </c>
      <c r="C49" s="261" t="s">
        <v>276</v>
      </c>
      <c r="D49" s="16" t="s">
        <v>361</v>
      </c>
      <c r="E49" s="184">
        <f>VLOOKUP(D49,'DANH SACH H'!$A$2:$B$9,2,0)</f>
        <v>15</v>
      </c>
      <c r="F49" s="184">
        <v>4</v>
      </c>
      <c r="G49" s="184">
        <v>4</v>
      </c>
      <c r="H49" s="184">
        <v>4</v>
      </c>
      <c r="I49" s="184">
        <v>4</v>
      </c>
      <c r="J49" s="184">
        <v>4</v>
      </c>
      <c r="K49" s="184">
        <v>4</v>
      </c>
      <c r="L49" s="184">
        <v>4</v>
      </c>
      <c r="M49" s="184">
        <v>4</v>
      </c>
      <c r="N49" s="184">
        <v>4</v>
      </c>
      <c r="O49" s="184">
        <v>4</v>
      </c>
      <c r="P49" s="184">
        <v>4</v>
      </c>
      <c r="Q49" s="184">
        <v>4</v>
      </c>
      <c r="R49" s="184">
        <v>4</v>
      </c>
      <c r="S49" s="184">
        <v>4</v>
      </c>
      <c r="T49" s="184">
        <v>4</v>
      </c>
      <c r="U49" s="184"/>
      <c r="V49" s="184"/>
      <c r="W49" s="184"/>
      <c r="X49" s="184"/>
      <c r="Y49" s="184"/>
      <c r="Z49" s="257"/>
      <c r="AA49" s="225">
        <f t="shared" si="2"/>
        <v>60</v>
      </c>
      <c r="AB49" s="225"/>
    </row>
    <row r="50" spans="1:28" s="150" customFormat="1" ht="9" hidden="1">
      <c r="A50" s="145">
        <v>4</v>
      </c>
      <c r="B50" s="146" t="s">
        <v>142</v>
      </c>
      <c r="C50" s="261" t="s">
        <v>277</v>
      </c>
      <c r="D50" s="16" t="s">
        <v>361</v>
      </c>
      <c r="E50" s="184">
        <f>VLOOKUP(D50,'DANH SACH H'!$A$2:$B$9,2,0)</f>
        <v>15</v>
      </c>
      <c r="F50" s="184"/>
      <c r="G50" s="184"/>
      <c r="H50" s="184"/>
      <c r="I50" s="184"/>
      <c r="J50" s="184"/>
      <c r="K50" s="184"/>
      <c r="L50" s="184"/>
      <c r="M50" s="184"/>
      <c r="N50" s="184"/>
      <c r="O50" s="184"/>
      <c r="P50" s="184"/>
      <c r="Q50" s="184"/>
      <c r="R50" s="184"/>
      <c r="S50" s="184"/>
      <c r="T50" s="184"/>
      <c r="U50" s="184"/>
      <c r="V50" s="184"/>
      <c r="W50" s="184"/>
      <c r="X50" s="184"/>
      <c r="Y50" s="184"/>
      <c r="Z50" s="257"/>
      <c r="AA50" s="225">
        <f t="shared" si="2"/>
        <v>0</v>
      </c>
      <c r="AB50" s="225"/>
    </row>
    <row r="51" spans="1:28" s="150" customFormat="1" ht="9" hidden="1">
      <c r="A51" s="145">
        <v>6</v>
      </c>
      <c r="B51" s="131" t="s">
        <v>184</v>
      </c>
      <c r="C51" s="279" t="s">
        <v>208</v>
      </c>
      <c r="D51" s="16" t="s">
        <v>253</v>
      </c>
      <c r="E51" s="184">
        <f>VLOOKUP(D51,'DANH SACH H'!$A$2:$B$7,2,0)</f>
        <v>15</v>
      </c>
      <c r="F51" s="184">
        <v>4</v>
      </c>
      <c r="G51" s="184">
        <v>4</v>
      </c>
      <c r="H51" s="184">
        <v>4</v>
      </c>
      <c r="I51" s="184">
        <v>4</v>
      </c>
      <c r="J51" s="184">
        <v>4</v>
      </c>
      <c r="K51" s="184">
        <v>4</v>
      </c>
      <c r="L51" s="184">
        <v>4</v>
      </c>
      <c r="M51" s="184">
        <v>4</v>
      </c>
      <c r="N51" s="184">
        <v>4</v>
      </c>
      <c r="O51" s="184">
        <v>4</v>
      </c>
      <c r="P51" s="184">
        <v>4</v>
      </c>
      <c r="Q51" s="184">
        <v>1</v>
      </c>
      <c r="R51" s="184"/>
      <c r="S51" s="184"/>
      <c r="T51" s="184"/>
      <c r="U51" s="184"/>
      <c r="V51" s="184"/>
      <c r="W51" s="184"/>
      <c r="X51" s="184"/>
      <c r="Y51" s="184"/>
      <c r="Z51" s="257"/>
      <c r="AA51" s="134">
        <f t="shared" si="2"/>
        <v>45</v>
      </c>
      <c r="AB51" s="225"/>
    </row>
    <row r="52" spans="1:28" s="150" customFormat="1" ht="9" hidden="1">
      <c r="A52" s="232">
        <v>7</v>
      </c>
      <c r="B52" s="260" t="s">
        <v>184</v>
      </c>
      <c r="C52" s="444" t="s">
        <v>264</v>
      </c>
      <c r="D52" s="133" t="s">
        <v>241</v>
      </c>
      <c r="E52" s="258">
        <f>VLOOKUP(D52,'DANH SACH H'!$A$2:$B$7,2,0)</f>
        <v>11</v>
      </c>
      <c r="F52" s="258">
        <v>4</v>
      </c>
      <c r="G52" s="258">
        <v>4</v>
      </c>
      <c r="H52" s="258">
        <v>4</v>
      </c>
      <c r="I52" s="258">
        <v>4</v>
      </c>
      <c r="J52" s="258">
        <v>4</v>
      </c>
      <c r="K52" s="258">
        <v>4</v>
      </c>
      <c r="L52" s="258">
        <v>4</v>
      </c>
      <c r="M52" s="258">
        <v>2</v>
      </c>
      <c r="N52" s="258"/>
      <c r="O52" s="258"/>
      <c r="P52" s="258"/>
      <c r="Q52" s="258"/>
      <c r="R52" s="258"/>
      <c r="S52" s="258"/>
      <c r="T52" s="258"/>
      <c r="U52" s="258"/>
      <c r="V52" s="258"/>
      <c r="W52" s="258"/>
      <c r="X52" s="258"/>
      <c r="Y52" s="258"/>
      <c r="Z52" s="259"/>
      <c r="AA52" s="225">
        <f t="shared" si="2"/>
        <v>30</v>
      </c>
      <c r="AB52" s="225"/>
    </row>
    <row r="53" spans="1:28" s="150" customFormat="1" ht="9">
      <c r="A53" s="445">
        <v>8</v>
      </c>
      <c r="B53" s="446" t="s">
        <v>140</v>
      </c>
      <c r="C53" s="447" t="s">
        <v>256</v>
      </c>
      <c r="D53" s="41" t="s">
        <v>253</v>
      </c>
      <c r="E53" s="256">
        <f>VLOOKUP(D53,'DANH SACH H'!$A$2:$B$7,2,0)</f>
        <v>15</v>
      </c>
      <c r="F53" s="256">
        <v>8</v>
      </c>
      <c r="G53" s="256">
        <v>8</v>
      </c>
      <c r="H53" s="256">
        <v>8</v>
      </c>
      <c r="I53" s="256">
        <v>8</v>
      </c>
      <c r="J53" s="256">
        <v>8</v>
      </c>
      <c r="K53" s="256">
        <v>8</v>
      </c>
      <c r="L53" s="256">
        <v>8</v>
      </c>
      <c r="M53" s="256">
        <v>4</v>
      </c>
      <c r="N53" s="256"/>
      <c r="O53" s="256"/>
      <c r="P53" s="256"/>
      <c r="Q53" s="256"/>
      <c r="R53" s="256"/>
      <c r="S53" s="256"/>
      <c r="T53" s="256"/>
      <c r="U53" s="256"/>
      <c r="V53" s="256"/>
      <c r="W53" s="256"/>
      <c r="X53" s="256"/>
      <c r="Y53" s="256"/>
      <c r="Z53" s="272"/>
      <c r="AA53" s="134">
        <f t="shared" si="2"/>
        <v>60</v>
      </c>
      <c r="AB53" s="225"/>
    </row>
    <row r="54" spans="1:28" s="150" customFormat="1" ht="9">
      <c r="A54" s="145">
        <v>9</v>
      </c>
      <c r="B54" s="131" t="s">
        <v>140</v>
      </c>
      <c r="C54" s="279" t="s">
        <v>259</v>
      </c>
      <c r="D54" s="16" t="s">
        <v>253</v>
      </c>
      <c r="E54" s="184">
        <f>VLOOKUP(D54,'DANH SACH H'!$A$2:$B$7,2,0)</f>
        <v>15</v>
      </c>
      <c r="F54" s="184">
        <v>4</v>
      </c>
      <c r="G54" s="184">
        <v>4</v>
      </c>
      <c r="H54" s="184">
        <v>4</v>
      </c>
      <c r="I54" s="184">
        <v>4</v>
      </c>
      <c r="J54" s="184">
        <v>4</v>
      </c>
      <c r="K54" s="184">
        <v>4</v>
      </c>
      <c r="L54" s="184">
        <v>4</v>
      </c>
      <c r="M54" s="184">
        <v>4</v>
      </c>
      <c r="N54" s="184">
        <v>4</v>
      </c>
      <c r="O54" s="184">
        <v>4</v>
      </c>
      <c r="P54" s="184">
        <v>4</v>
      </c>
      <c r="Q54" s="184">
        <v>4</v>
      </c>
      <c r="R54" s="184">
        <v>4</v>
      </c>
      <c r="S54" s="184">
        <v>4</v>
      </c>
      <c r="T54" s="184">
        <v>4</v>
      </c>
      <c r="U54" s="184"/>
      <c r="V54" s="184"/>
      <c r="W54" s="184"/>
      <c r="X54" s="184"/>
      <c r="Y54" s="184"/>
      <c r="Z54" s="257"/>
      <c r="AA54" s="134">
        <f t="shared" si="2"/>
        <v>60</v>
      </c>
      <c r="AB54" s="225"/>
    </row>
    <row r="55" spans="1:28" s="150" customFormat="1" ht="9">
      <c r="A55" s="145">
        <v>2</v>
      </c>
      <c r="B55" s="131" t="s">
        <v>140</v>
      </c>
      <c r="C55" s="387" t="s">
        <v>273</v>
      </c>
      <c r="D55" s="16" t="s">
        <v>245</v>
      </c>
      <c r="E55" s="184">
        <f>VLOOKUP(D55,'DANH SACH H'!$A$2:$B$7,2,0)</f>
        <v>16</v>
      </c>
      <c r="F55" s="184"/>
      <c r="G55" s="184"/>
      <c r="H55" s="184"/>
      <c r="I55" s="184">
        <v>8</v>
      </c>
      <c r="J55" s="184">
        <v>8</v>
      </c>
      <c r="K55" s="184">
        <v>8</v>
      </c>
      <c r="L55" s="184">
        <v>8</v>
      </c>
      <c r="M55" s="184">
        <v>8</v>
      </c>
      <c r="N55" s="184">
        <v>8</v>
      </c>
      <c r="O55" s="184">
        <v>8</v>
      </c>
      <c r="P55" s="184">
        <v>8</v>
      </c>
      <c r="Q55" s="184">
        <v>8</v>
      </c>
      <c r="R55" s="184">
        <v>8</v>
      </c>
      <c r="S55" s="184">
        <v>8</v>
      </c>
      <c r="T55" s="184">
        <v>8</v>
      </c>
      <c r="U55" s="184">
        <v>8</v>
      </c>
      <c r="V55" s="184">
        <v>16</v>
      </c>
      <c r="W55" s="184"/>
      <c r="X55" s="184"/>
      <c r="Y55" s="184"/>
      <c r="Z55" s="257"/>
      <c r="AA55" s="225">
        <f t="shared" si="2"/>
        <v>120</v>
      </c>
      <c r="AB55" s="225"/>
    </row>
    <row r="56" spans="1:28" s="150" customFormat="1" ht="9">
      <c r="A56" s="145"/>
      <c r="B56" s="131" t="s">
        <v>140</v>
      </c>
      <c r="C56" s="387" t="s">
        <v>273</v>
      </c>
      <c r="D56" s="16" t="s">
        <v>243</v>
      </c>
      <c r="E56" s="184">
        <f>VLOOKUP(D56,'DANH SACH H'!$A$2:$B$7,2,0)</f>
        <v>24</v>
      </c>
      <c r="F56" s="184"/>
      <c r="G56" s="184"/>
      <c r="H56" s="184"/>
      <c r="I56" s="184">
        <v>8</v>
      </c>
      <c r="J56" s="184">
        <v>8</v>
      </c>
      <c r="K56" s="184">
        <v>8</v>
      </c>
      <c r="L56" s="184">
        <v>8</v>
      </c>
      <c r="M56" s="184">
        <v>8</v>
      </c>
      <c r="N56" s="184">
        <v>8</v>
      </c>
      <c r="O56" s="184">
        <v>8</v>
      </c>
      <c r="P56" s="184">
        <v>8</v>
      </c>
      <c r="Q56" s="184">
        <v>8</v>
      </c>
      <c r="R56" s="184">
        <v>8</v>
      </c>
      <c r="S56" s="184">
        <v>8</v>
      </c>
      <c r="T56" s="184">
        <v>8</v>
      </c>
      <c r="U56" s="184">
        <v>8</v>
      </c>
      <c r="V56" s="184">
        <v>16</v>
      </c>
      <c r="W56" s="184"/>
      <c r="X56" s="184"/>
      <c r="Y56" s="184"/>
      <c r="Z56" s="257"/>
      <c r="AA56" s="225">
        <f t="shared" si="2"/>
        <v>120</v>
      </c>
      <c r="AB56" s="225"/>
    </row>
    <row r="57" spans="1:28" s="150" customFormat="1" ht="9.75" thickBot="1">
      <c r="A57" s="255"/>
      <c r="B57" s="265" t="s">
        <v>140</v>
      </c>
      <c r="C57" s="118" t="s">
        <v>128</v>
      </c>
      <c r="D57" s="114" t="s">
        <v>244</v>
      </c>
      <c r="E57" s="119">
        <f>VLOOKUP(D57,'DANH SACH H'!$A$2:$B$7,2,0)</f>
        <v>35</v>
      </c>
      <c r="F57" s="119"/>
      <c r="G57" s="119"/>
      <c r="H57" s="119"/>
      <c r="I57" s="119"/>
      <c r="J57" s="119"/>
      <c r="K57" s="119"/>
      <c r="L57" s="119"/>
      <c r="M57" s="119"/>
      <c r="N57" s="119"/>
      <c r="O57" s="119"/>
      <c r="P57" s="119"/>
      <c r="Q57" s="119"/>
      <c r="R57" s="119"/>
      <c r="S57" s="119"/>
      <c r="T57" s="119"/>
      <c r="U57" s="119"/>
      <c r="V57" s="119"/>
      <c r="W57" s="119"/>
      <c r="X57" s="119"/>
      <c r="Y57" s="119"/>
      <c r="Z57" s="270"/>
      <c r="AA57" s="225"/>
      <c r="AB57" s="225"/>
    </row>
    <row r="58" spans="1:28" s="150" customFormat="1" ht="18">
      <c r="A58" s="178"/>
      <c r="B58" s="448" t="s">
        <v>94</v>
      </c>
      <c r="C58" s="277" t="s">
        <v>258</v>
      </c>
      <c r="D58" s="41" t="s">
        <v>253</v>
      </c>
      <c r="E58" s="256">
        <f>VLOOKUP(D58,'DANH SACH H'!$A$2:$B$7,2,0)</f>
        <v>15</v>
      </c>
      <c r="F58" s="256">
        <v>8</v>
      </c>
      <c r="G58" s="256">
        <v>8</v>
      </c>
      <c r="H58" s="256">
        <v>8</v>
      </c>
      <c r="I58" s="256">
        <v>8</v>
      </c>
      <c r="J58" s="256">
        <v>8</v>
      </c>
      <c r="K58" s="256">
        <v>8</v>
      </c>
      <c r="L58" s="256">
        <v>8</v>
      </c>
      <c r="M58" s="256">
        <v>8</v>
      </c>
      <c r="N58" s="256">
        <v>8</v>
      </c>
      <c r="O58" s="256">
        <v>8</v>
      </c>
      <c r="P58" s="256">
        <v>8</v>
      </c>
      <c r="Q58" s="256">
        <v>2</v>
      </c>
      <c r="R58" s="256"/>
      <c r="S58" s="256"/>
      <c r="T58" s="256"/>
      <c r="U58" s="256"/>
      <c r="V58" s="256"/>
      <c r="W58" s="256"/>
      <c r="X58" s="256"/>
      <c r="Y58" s="256"/>
      <c r="Z58" s="272"/>
      <c r="AA58" s="134">
        <f>SUM(F58:Y58)</f>
        <v>90</v>
      </c>
      <c r="AB58" s="225"/>
    </row>
    <row r="59" spans="1:28" s="150" customFormat="1" ht="9">
      <c r="A59" s="145">
        <v>4</v>
      </c>
      <c r="B59" s="131" t="s">
        <v>94</v>
      </c>
      <c r="C59" s="261" t="s">
        <v>271</v>
      </c>
      <c r="D59" s="16" t="s">
        <v>244</v>
      </c>
      <c r="E59" s="184">
        <f>VLOOKUP(D59,'DANH SACH H'!$A$2:$B$7,2,0)</f>
        <v>35</v>
      </c>
      <c r="F59" s="184">
        <v>8</v>
      </c>
      <c r="G59" s="184">
        <v>8</v>
      </c>
      <c r="H59" s="184">
        <v>8</v>
      </c>
      <c r="I59" s="184">
        <v>8</v>
      </c>
      <c r="J59" s="184">
        <v>8</v>
      </c>
      <c r="K59" s="184">
        <v>8</v>
      </c>
      <c r="L59" s="184">
        <v>8</v>
      </c>
      <c r="M59" s="184">
        <v>8</v>
      </c>
      <c r="N59" s="184">
        <v>8</v>
      </c>
      <c r="O59" s="184">
        <v>8</v>
      </c>
      <c r="P59" s="184">
        <v>8</v>
      </c>
      <c r="Q59" s="184">
        <v>8</v>
      </c>
      <c r="R59" s="184">
        <v>8</v>
      </c>
      <c r="S59" s="184">
        <v>8</v>
      </c>
      <c r="T59" s="184">
        <v>8</v>
      </c>
      <c r="U59" s="184"/>
      <c r="V59" s="184"/>
      <c r="W59" s="184"/>
      <c r="X59" s="184"/>
      <c r="Y59" s="184"/>
      <c r="Z59" s="257"/>
      <c r="AA59" s="225">
        <f>SUM(F59:Y59)</f>
        <v>120</v>
      </c>
      <c r="AB59" s="225"/>
    </row>
    <row r="60" spans="1:28" s="150" customFormat="1" ht="9">
      <c r="A60" s="145">
        <v>5</v>
      </c>
      <c r="B60" s="131" t="s">
        <v>94</v>
      </c>
      <c r="C60" s="261" t="s">
        <v>309</v>
      </c>
      <c r="D60" s="16" t="s">
        <v>245</v>
      </c>
      <c r="E60" s="184">
        <f>VLOOKUP(D60,'DANH SACH H'!$A$2:$B$7,2,0)</f>
        <v>16</v>
      </c>
      <c r="F60" s="184">
        <v>8</v>
      </c>
      <c r="G60" s="184">
        <v>8</v>
      </c>
      <c r="H60" s="184">
        <v>8</v>
      </c>
      <c r="I60" s="184">
        <v>8</v>
      </c>
      <c r="J60" s="184">
        <v>8</v>
      </c>
      <c r="K60" s="184">
        <v>8</v>
      </c>
      <c r="L60" s="184">
        <v>8</v>
      </c>
      <c r="M60" s="184">
        <v>4</v>
      </c>
      <c r="N60" s="184"/>
      <c r="O60" s="184"/>
      <c r="P60" s="184"/>
      <c r="Q60" s="184"/>
      <c r="R60" s="184"/>
      <c r="S60" s="184"/>
      <c r="T60" s="184"/>
      <c r="U60" s="184"/>
      <c r="V60" s="184"/>
      <c r="W60" s="184"/>
      <c r="X60" s="184"/>
      <c r="Y60" s="184"/>
      <c r="Z60" s="257"/>
      <c r="AA60" s="225">
        <f>SUM(F60:Y60)</f>
        <v>60</v>
      </c>
      <c r="AB60" s="225"/>
    </row>
    <row r="61" spans="1:28" s="150" customFormat="1" ht="9">
      <c r="A61" s="145">
        <v>6</v>
      </c>
      <c r="B61" s="131" t="s">
        <v>94</v>
      </c>
      <c r="C61" s="261" t="s">
        <v>309</v>
      </c>
      <c r="D61" s="16" t="s">
        <v>243</v>
      </c>
      <c r="E61" s="184">
        <f>VLOOKUP(D61,'DANH SACH H'!$A$2:$B$7,2,0)</f>
        <v>24</v>
      </c>
      <c r="F61" s="184">
        <v>8</v>
      </c>
      <c r="G61" s="184">
        <v>8</v>
      </c>
      <c r="H61" s="184">
        <v>8</v>
      </c>
      <c r="I61" s="184">
        <v>8</v>
      </c>
      <c r="J61" s="184">
        <v>8</v>
      </c>
      <c r="K61" s="184">
        <v>8</v>
      </c>
      <c r="L61" s="184">
        <v>8</v>
      </c>
      <c r="M61" s="184">
        <v>4</v>
      </c>
      <c r="N61" s="184"/>
      <c r="O61" s="184"/>
      <c r="P61" s="184"/>
      <c r="Q61" s="184"/>
      <c r="R61" s="184"/>
      <c r="S61" s="184"/>
      <c r="T61" s="184"/>
      <c r="U61" s="184"/>
      <c r="V61" s="184"/>
      <c r="W61" s="184"/>
      <c r="X61" s="184"/>
      <c r="Y61" s="184"/>
      <c r="Z61" s="257"/>
      <c r="AA61" s="225">
        <f>SUM(F61:Y61)</f>
        <v>60</v>
      </c>
      <c r="AB61" s="225"/>
    </row>
    <row r="62" spans="1:28" s="150" customFormat="1" ht="9.75" thickBot="1">
      <c r="A62" s="255">
        <v>7</v>
      </c>
      <c r="B62" s="265" t="s">
        <v>94</v>
      </c>
      <c r="C62" s="130" t="s">
        <v>128</v>
      </c>
      <c r="D62" s="114" t="s">
        <v>361</v>
      </c>
      <c r="E62" s="119">
        <f>VLOOKUP(D62,'DANH SACH H'!$A$2:$B$9,2,0)</f>
        <v>15</v>
      </c>
      <c r="F62" s="119"/>
      <c r="G62" s="119"/>
      <c r="H62" s="119"/>
      <c r="I62" s="119"/>
      <c r="J62" s="119"/>
      <c r="K62" s="119"/>
      <c r="L62" s="119"/>
      <c r="M62" s="119"/>
      <c r="N62" s="119"/>
      <c r="O62" s="119"/>
      <c r="P62" s="119"/>
      <c r="Q62" s="119"/>
      <c r="R62" s="119"/>
      <c r="S62" s="119"/>
      <c r="T62" s="119"/>
      <c r="U62" s="119"/>
      <c r="V62" s="119"/>
      <c r="W62" s="119"/>
      <c r="X62" s="119"/>
      <c r="Y62" s="119"/>
      <c r="Z62" s="270"/>
      <c r="AA62" s="225">
        <f>SUM(F62:Y62)</f>
        <v>0</v>
      </c>
      <c r="AB62" s="225"/>
    </row>
    <row r="63" spans="1:28" s="150" customFormat="1" ht="9">
      <c r="A63" s="178">
        <v>1</v>
      </c>
      <c r="B63" s="268" t="s">
        <v>75</v>
      </c>
      <c r="C63" s="271" t="s">
        <v>267</v>
      </c>
      <c r="D63" s="41" t="s">
        <v>241</v>
      </c>
      <c r="E63" s="256">
        <f>VLOOKUP(D63,'DANH SACH H'!$A$2:$B$7,2,0)</f>
        <v>11</v>
      </c>
      <c r="F63" s="256">
        <v>4</v>
      </c>
      <c r="G63" s="256">
        <v>4</v>
      </c>
      <c r="H63" s="256">
        <v>4</v>
      </c>
      <c r="I63" s="256">
        <v>4</v>
      </c>
      <c r="J63" s="256">
        <v>4</v>
      </c>
      <c r="K63" s="256">
        <v>4</v>
      </c>
      <c r="L63" s="256">
        <v>4</v>
      </c>
      <c r="M63" s="256">
        <v>4</v>
      </c>
      <c r="N63" s="256">
        <v>4</v>
      </c>
      <c r="O63" s="256">
        <v>4</v>
      </c>
      <c r="P63" s="256">
        <v>4</v>
      </c>
      <c r="Q63" s="256">
        <v>1</v>
      </c>
      <c r="R63" s="256"/>
      <c r="S63" s="256"/>
      <c r="T63" s="256"/>
      <c r="U63" s="256"/>
      <c r="V63" s="256"/>
      <c r="W63" s="256"/>
      <c r="X63" s="256"/>
      <c r="Y63" s="256"/>
      <c r="Z63" s="272"/>
      <c r="AA63" s="225">
        <f aca="true" t="shared" si="3" ref="AA63:AA83">SUM(F63:Y63)</f>
        <v>45</v>
      </c>
      <c r="AB63" s="225"/>
    </row>
    <row r="64" spans="1:28" s="150" customFormat="1" ht="9">
      <c r="A64" s="145">
        <v>3</v>
      </c>
      <c r="B64" s="146" t="s">
        <v>75</v>
      </c>
      <c r="C64" s="261" t="s">
        <v>214</v>
      </c>
      <c r="D64" s="16" t="s">
        <v>275</v>
      </c>
      <c r="E64" s="184">
        <f>VLOOKUP(D64,'DANH SACH H'!$A$2:$B$8,2,0)</f>
        <v>30</v>
      </c>
      <c r="F64" s="184">
        <v>4</v>
      </c>
      <c r="G64" s="184">
        <v>4</v>
      </c>
      <c r="H64" s="184">
        <v>4</v>
      </c>
      <c r="I64" s="184">
        <v>4</v>
      </c>
      <c r="J64" s="184">
        <v>4</v>
      </c>
      <c r="K64" s="184">
        <v>4</v>
      </c>
      <c r="L64" s="184">
        <v>4</v>
      </c>
      <c r="M64" s="184">
        <v>4</v>
      </c>
      <c r="N64" s="184">
        <v>4</v>
      </c>
      <c r="O64" s="184">
        <v>4</v>
      </c>
      <c r="P64" s="184">
        <v>4</v>
      </c>
      <c r="Q64" s="184">
        <v>8</v>
      </c>
      <c r="R64" s="184">
        <v>8</v>
      </c>
      <c r="S64" s="184">
        <v>8</v>
      </c>
      <c r="T64" s="184">
        <v>7</v>
      </c>
      <c r="U64" s="184"/>
      <c r="V64" s="184"/>
      <c r="W64" s="184"/>
      <c r="X64" s="184"/>
      <c r="Y64" s="184"/>
      <c r="Z64" s="257"/>
      <c r="AA64" s="225">
        <f t="shared" si="3"/>
        <v>75</v>
      </c>
      <c r="AB64" s="225"/>
    </row>
    <row r="65" spans="1:28" s="150" customFormat="1" ht="18">
      <c r="A65" s="145">
        <v>4</v>
      </c>
      <c r="B65" s="146" t="s">
        <v>75</v>
      </c>
      <c r="C65" s="261" t="s">
        <v>215</v>
      </c>
      <c r="D65" s="16" t="s">
        <v>275</v>
      </c>
      <c r="E65" s="184">
        <f>VLOOKUP(D65,'DANH SACH H'!$A$2:$B$8,2,0)</f>
        <v>30</v>
      </c>
      <c r="F65" s="184">
        <v>3</v>
      </c>
      <c r="G65" s="184">
        <v>3</v>
      </c>
      <c r="H65" s="184">
        <v>3</v>
      </c>
      <c r="I65" s="184">
        <v>3</v>
      </c>
      <c r="J65" s="184">
        <v>3</v>
      </c>
      <c r="K65" s="184">
        <v>3</v>
      </c>
      <c r="L65" s="184">
        <v>3</v>
      </c>
      <c r="M65" s="184">
        <v>3</v>
      </c>
      <c r="N65" s="184">
        <v>3</v>
      </c>
      <c r="O65" s="184">
        <v>3</v>
      </c>
      <c r="P65" s="184">
        <v>3</v>
      </c>
      <c r="Q65" s="184">
        <v>3</v>
      </c>
      <c r="R65" s="184">
        <v>3</v>
      </c>
      <c r="S65" s="184">
        <v>3</v>
      </c>
      <c r="T65" s="184">
        <v>3</v>
      </c>
      <c r="U65" s="184"/>
      <c r="V65" s="184"/>
      <c r="W65" s="184"/>
      <c r="X65" s="184"/>
      <c r="Y65" s="184"/>
      <c r="Z65" s="257"/>
      <c r="AA65" s="225">
        <f t="shared" si="3"/>
        <v>45</v>
      </c>
      <c r="AB65" s="225"/>
    </row>
    <row r="66" spans="1:28" s="150" customFormat="1" ht="9">
      <c r="A66" s="145">
        <v>5</v>
      </c>
      <c r="B66" s="146" t="s">
        <v>75</v>
      </c>
      <c r="C66" s="261" t="s">
        <v>214</v>
      </c>
      <c r="D66" s="16" t="s">
        <v>361</v>
      </c>
      <c r="E66" s="184">
        <f>VLOOKUP(D66,'DANH SACH H'!$A$2:$B$9,2,0)</f>
        <v>15</v>
      </c>
      <c r="F66" s="184">
        <v>4</v>
      </c>
      <c r="G66" s="184">
        <v>4</v>
      </c>
      <c r="H66" s="184">
        <v>4</v>
      </c>
      <c r="I66" s="184">
        <v>4</v>
      </c>
      <c r="J66" s="184">
        <v>4</v>
      </c>
      <c r="K66" s="184">
        <v>4</v>
      </c>
      <c r="L66" s="184">
        <v>4</v>
      </c>
      <c r="M66" s="184">
        <v>4</v>
      </c>
      <c r="N66" s="184">
        <v>4</v>
      </c>
      <c r="O66" s="184">
        <v>4</v>
      </c>
      <c r="P66" s="184">
        <v>4</v>
      </c>
      <c r="Q66" s="184">
        <v>4</v>
      </c>
      <c r="R66" s="184">
        <v>4</v>
      </c>
      <c r="S66" s="184">
        <v>4</v>
      </c>
      <c r="T66" s="184">
        <v>4</v>
      </c>
      <c r="U66" s="184">
        <v>4</v>
      </c>
      <c r="V66" s="184">
        <v>4</v>
      </c>
      <c r="W66" s="184">
        <v>4</v>
      </c>
      <c r="X66" s="184">
        <v>3</v>
      </c>
      <c r="Y66" s="184"/>
      <c r="Z66" s="257"/>
      <c r="AA66" s="225">
        <f t="shared" si="3"/>
        <v>75</v>
      </c>
      <c r="AB66" s="225"/>
    </row>
    <row r="67" spans="1:28" s="150" customFormat="1" ht="18">
      <c r="A67" s="145">
        <v>6</v>
      </c>
      <c r="B67" s="146" t="s">
        <v>75</v>
      </c>
      <c r="C67" s="261" t="s">
        <v>215</v>
      </c>
      <c r="D67" s="16" t="s">
        <v>361</v>
      </c>
      <c r="E67" s="184">
        <f>VLOOKUP(D67,'DANH SACH H'!$A$2:$B$9,2,0)</f>
        <v>15</v>
      </c>
      <c r="F67" s="184">
        <v>4</v>
      </c>
      <c r="G67" s="184">
        <v>4</v>
      </c>
      <c r="H67" s="184">
        <v>4</v>
      </c>
      <c r="I67" s="184">
        <v>4</v>
      </c>
      <c r="J67" s="184">
        <v>4</v>
      </c>
      <c r="K67" s="184">
        <v>4</v>
      </c>
      <c r="L67" s="184">
        <v>4</v>
      </c>
      <c r="M67" s="184">
        <v>4</v>
      </c>
      <c r="N67" s="184">
        <v>4</v>
      </c>
      <c r="O67" s="184">
        <v>4</v>
      </c>
      <c r="P67" s="184">
        <v>4</v>
      </c>
      <c r="Q67" s="184">
        <v>1</v>
      </c>
      <c r="R67" s="184"/>
      <c r="S67" s="184"/>
      <c r="T67" s="184"/>
      <c r="U67" s="184"/>
      <c r="V67" s="184"/>
      <c r="W67" s="184"/>
      <c r="X67" s="184"/>
      <c r="Y67" s="184"/>
      <c r="Z67" s="257"/>
      <c r="AA67" s="225">
        <f t="shared" si="3"/>
        <v>45</v>
      </c>
      <c r="AB67" s="225"/>
    </row>
    <row r="68" spans="1:28" s="150" customFormat="1" ht="9">
      <c r="A68" s="145"/>
      <c r="B68" s="146" t="s">
        <v>75</v>
      </c>
      <c r="C68" s="261" t="s">
        <v>260</v>
      </c>
      <c r="D68" s="16" t="s">
        <v>149</v>
      </c>
      <c r="E68" s="184">
        <f>VLOOKUP(D68,'DANH SACH H'!$A$2:$B$7,2,0)</f>
        <v>30</v>
      </c>
      <c r="F68" s="184">
        <v>4</v>
      </c>
      <c r="G68" s="184">
        <v>4</v>
      </c>
      <c r="H68" s="184">
        <v>4</v>
      </c>
      <c r="I68" s="184">
        <v>4</v>
      </c>
      <c r="J68" s="184">
        <v>4</v>
      </c>
      <c r="K68" s="184">
        <v>4</v>
      </c>
      <c r="L68" s="184">
        <v>4</v>
      </c>
      <c r="M68" s="184">
        <v>4</v>
      </c>
      <c r="N68" s="184">
        <v>4</v>
      </c>
      <c r="O68" s="184">
        <v>4</v>
      </c>
      <c r="P68" s="184">
        <v>4</v>
      </c>
      <c r="Q68" s="184">
        <v>4</v>
      </c>
      <c r="R68" s="184">
        <v>4</v>
      </c>
      <c r="S68" s="184">
        <v>4</v>
      </c>
      <c r="T68" s="184">
        <v>4</v>
      </c>
      <c r="U68" s="184">
        <v>4</v>
      </c>
      <c r="V68" s="184">
        <v>4</v>
      </c>
      <c r="W68" s="184">
        <v>4</v>
      </c>
      <c r="X68" s="184">
        <v>3</v>
      </c>
      <c r="Y68" s="184"/>
      <c r="Z68" s="257"/>
      <c r="AA68" s="225">
        <f t="shared" si="3"/>
        <v>75</v>
      </c>
      <c r="AB68" s="225"/>
    </row>
    <row r="69" spans="1:28" s="150" customFormat="1" ht="9">
      <c r="A69" s="145">
        <v>8</v>
      </c>
      <c r="B69" s="131" t="s">
        <v>75</v>
      </c>
      <c r="C69" s="15" t="s">
        <v>128</v>
      </c>
      <c r="D69" s="16" t="s">
        <v>253</v>
      </c>
      <c r="E69" s="184">
        <f>VLOOKUP(D69,'DANH SACH H'!$A$2:$B$7,2,0)</f>
        <v>15</v>
      </c>
      <c r="F69" s="184"/>
      <c r="G69" s="184"/>
      <c r="H69" s="184"/>
      <c r="I69" s="184"/>
      <c r="J69" s="186"/>
      <c r="K69" s="186"/>
      <c r="L69" s="186"/>
      <c r="M69" s="186"/>
      <c r="N69" s="186"/>
      <c r="O69" s="184"/>
      <c r="P69" s="184"/>
      <c r="Q69" s="184"/>
      <c r="R69" s="184"/>
      <c r="S69" s="184"/>
      <c r="T69" s="184"/>
      <c r="U69" s="184"/>
      <c r="V69" s="184"/>
      <c r="W69" s="184"/>
      <c r="X69" s="184"/>
      <c r="Y69" s="184"/>
      <c r="Z69" s="257"/>
      <c r="AA69" s="225">
        <f>SUM(F69:Y69)</f>
        <v>0</v>
      </c>
      <c r="AB69" s="225"/>
    </row>
    <row r="70" spans="1:28" s="150" customFormat="1" ht="9.75" thickBot="1">
      <c r="A70" s="255"/>
      <c r="B70" s="265" t="s">
        <v>75</v>
      </c>
      <c r="C70" s="118" t="s">
        <v>128</v>
      </c>
      <c r="D70" s="114" t="s">
        <v>241</v>
      </c>
      <c r="E70" s="119">
        <f>VLOOKUP(D70,'DANH SACH H'!$A$2:$B$7,2,0)</f>
        <v>11</v>
      </c>
      <c r="F70" s="119"/>
      <c r="G70" s="119"/>
      <c r="H70" s="119"/>
      <c r="I70" s="119"/>
      <c r="J70" s="119"/>
      <c r="K70" s="119"/>
      <c r="L70" s="119"/>
      <c r="M70" s="119"/>
      <c r="N70" s="119"/>
      <c r="O70" s="119"/>
      <c r="P70" s="119"/>
      <c r="Q70" s="119"/>
      <c r="R70" s="119"/>
      <c r="S70" s="119"/>
      <c r="T70" s="119"/>
      <c r="U70" s="119"/>
      <c r="V70" s="119"/>
      <c r="W70" s="119"/>
      <c r="X70" s="119"/>
      <c r="Y70" s="119"/>
      <c r="Z70" s="270"/>
      <c r="AA70" s="225"/>
      <c r="AB70" s="225"/>
    </row>
    <row r="71" spans="1:28" s="150" customFormat="1" ht="9">
      <c r="A71" s="178">
        <v>7</v>
      </c>
      <c r="B71" s="269" t="s">
        <v>71</v>
      </c>
      <c r="C71" s="271" t="s">
        <v>262</v>
      </c>
      <c r="D71" s="41" t="s">
        <v>149</v>
      </c>
      <c r="E71" s="256">
        <f>VLOOKUP(D71,'DANH SACH H'!$A$2:$B$7,2,0)</f>
        <v>30</v>
      </c>
      <c r="F71" s="256">
        <v>8</v>
      </c>
      <c r="G71" s="256">
        <v>8</v>
      </c>
      <c r="H71" s="256">
        <v>8</v>
      </c>
      <c r="I71" s="256">
        <v>8</v>
      </c>
      <c r="J71" s="256">
        <v>8</v>
      </c>
      <c r="K71" s="256">
        <v>8</v>
      </c>
      <c r="L71" s="256">
        <v>8</v>
      </c>
      <c r="M71" s="256">
        <v>4</v>
      </c>
      <c r="N71" s="256"/>
      <c r="O71" s="256"/>
      <c r="P71" s="256"/>
      <c r="Q71" s="256"/>
      <c r="R71" s="256"/>
      <c r="S71" s="256"/>
      <c r="T71" s="256" t="s">
        <v>207</v>
      </c>
      <c r="U71" s="256"/>
      <c r="V71" s="256"/>
      <c r="W71" s="256"/>
      <c r="X71" s="256"/>
      <c r="Y71" s="256"/>
      <c r="Z71" s="272"/>
      <c r="AA71" s="225">
        <f t="shared" si="3"/>
        <v>60</v>
      </c>
      <c r="AB71" s="225"/>
    </row>
    <row r="72" spans="1:28" s="150" customFormat="1" ht="9.75" thickBot="1">
      <c r="A72" s="255">
        <v>8</v>
      </c>
      <c r="B72" s="265" t="s">
        <v>71</v>
      </c>
      <c r="C72" s="130" t="s">
        <v>268</v>
      </c>
      <c r="D72" s="114" t="s">
        <v>241</v>
      </c>
      <c r="E72" s="119">
        <f>VLOOKUP(D72,'DANH SACH H'!$A$2:$B$7,2,0)</f>
        <v>11</v>
      </c>
      <c r="F72" s="119">
        <v>8</v>
      </c>
      <c r="G72" s="119">
        <v>8</v>
      </c>
      <c r="H72" s="119">
        <v>8</v>
      </c>
      <c r="I72" s="119">
        <v>8</v>
      </c>
      <c r="J72" s="119">
        <v>8</v>
      </c>
      <c r="K72" s="119">
        <v>8</v>
      </c>
      <c r="L72" s="119">
        <v>8</v>
      </c>
      <c r="M72" s="119">
        <v>8</v>
      </c>
      <c r="N72" s="119">
        <v>8</v>
      </c>
      <c r="O72" s="119">
        <v>8</v>
      </c>
      <c r="P72" s="119">
        <v>8</v>
      </c>
      <c r="Q72" s="119">
        <v>8</v>
      </c>
      <c r="R72" s="119">
        <v>8</v>
      </c>
      <c r="S72" s="119">
        <v>8</v>
      </c>
      <c r="T72" s="119">
        <v>8</v>
      </c>
      <c r="U72" s="119"/>
      <c r="V72" s="119"/>
      <c r="W72" s="119"/>
      <c r="X72" s="119"/>
      <c r="Y72" s="119"/>
      <c r="Z72" s="270"/>
      <c r="AA72" s="225">
        <f t="shared" si="3"/>
        <v>120</v>
      </c>
      <c r="AB72" s="225"/>
    </row>
    <row r="73" spans="1:28" s="150" customFormat="1" ht="9">
      <c r="A73" s="178">
        <v>10</v>
      </c>
      <c r="B73" s="269" t="s">
        <v>73</v>
      </c>
      <c r="C73" s="271" t="s">
        <v>261</v>
      </c>
      <c r="D73" s="41" t="s">
        <v>149</v>
      </c>
      <c r="E73" s="256">
        <f>VLOOKUP(D73,'DANH SACH H'!$A$2:$B$7,2,0)</f>
        <v>30</v>
      </c>
      <c r="F73" s="256">
        <v>8</v>
      </c>
      <c r="G73" s="256">
        <v>8</v>
      </c>
      <c r="H73" s="256">
        <v>8</v>
      </c>
      <c r="I73" s="256">
        <v>8</v>
      </c>
      <c r="J73" s="256">
        <v>8</v>
      </c>
      <c r="K73" s="256">
        <v>8</v>
      </c>
      <c r="L73" s="256">
        <v>8</v>
      </c>
      <c r="M73" s="256">
        <v>4</v>
      </c>
      <c r="N73" s="256"/>
      <c r="O73" s="256"/>
      <c r="P73" s="256"/>
      <c r="Q73" s="256"/>
      <c r="R73" s="256"/>
      <c r="S73" s="256"/>
      <c r="T73" s="256"/>
      <c r="U73" s="256"/>
      <c r="V73" s="256"/>
      <c r="W73" s="256"/>
      <c r="X73" s="256"/>
      <c r="Y73" s="256"/>
      <c r="Z73" s="272"/>
      <c r="AA73" s="225">
        <f t="shared" si="3"/>
        <v>60</v>
      </c>
      <c r="AB73" s="225"/>
    </row>
    <row r="74" spans="1:28" s="150" customFormat="1" ht="9">
      <c r="A74" s="145"/>
      <c r="B74" s="131" t="s">
        <v>73</v>
      </c>
      <c r="C74" s="261" t="s">
        <v>263</v>
      </c>
      <c r="D74" s="16" t="s">
        <v>149</v>
      </c>
      <c r="E74" s="184">
        <f>VLOOKUP(D74,'DANH SACH H'!$A$2:$B$7,2,0)</f>
        <v>30</v>
      </c>
      <c r="F74" s="184">
        <v>8</v>
      </c>
      <c r="G74" s="184">
        <v>8</v>
      </c>
      <c r="H74" s="184">
        <v>8</v>
      </c>
      <c r="I74" s="184">
        <v>8</v>
      </c>
      <c r="J74" s="184">
        <v>8</v>
      </c>
      <c r="K74" s="184">
        <v>8</v>
      </c>
      <c r="L74" s="184">
        <v>8</v>
      </c>
      <c r="M74" s="184">
        <v>8</v>
      </c>
      <c r="N74" s="184">
        <v>8</v>
      </c>
      <c r="O74" s="184">
        <v>3</v>
      </c>
      <c r="P74" s="184"/>
      <c r="Q74" s="184"/>
      <c r="R74" s="184"/>
      <c r="S74" s="184"/>
      <c r="T74" s="184"/>
      <c r="U74" s="184"/>
      <c r="V74" s="184"/>
      <c r="W74" s="184"/>
      <c r="X74" s="184"/>
      <c r="Y74" s="184"/>
      <c r="Z74" s="257"/>
      <c r="AA74" s="225">
        <f t="shared" si="3"/>
        <v>75</v>
      </c>
      <c r="AB74" s="225"/>
    </row>
    <row r="75" spans="1:28" s="150" customFormat="1" ht="9">
      <c r="A75" s="145">
        <v>2</v>
      </c>
      <c r="B75" s="146" t="s">
        <v>73</v>
      </c>
      <c r="C75" s="261" t="s">
        <v>216</v>
      </c>
      <c r="D75" s="16" t="s">
        <v>275</v>
      </c>
      <c r="E75" s="184">
        <f>VLOOKUP(D75,'DANH SACH H'!$A$2:$B$8,2,0)</f>
        <v>30</v>
      </c>
      <c r="F75" s="184">
        <v>6</v>
      </c>
      <c r="G75" s="184">
        <v>6</v>
      </c>
      <c r="H75" s="184">
        <v>6</v>
      </c>
      <c r="I75" s="184">
        <v>6</v>
      </c>
      <c r="J75" s="184">
        <v>9</v>
      </c>
      <c r="K75" s="184">
        <v>9</v>
      </c>
      <c r="L75" s="184">
        <v>9</v>
      </c>
      <c r="M75" s="184">
        <v>9</v>
      </c>
      <c r="N75" s="184">
        <v>9</v>
      </c>
      <c r="O75" s="184">
        <v>9</v>
      </c>
      <c r="P75" s="184">
        <v>9</v>
      </c>
      <c r="Q75" s="184">
        <v>9</v>
      </c>
      <c r="R75" s="184">
        <v>6</v>
      </c>
      <c r="S75" s="184">
        <v>6</v>
      </c>
      <c r="T75" s="184">
        <v>6</v>
      </c>
      <c r="U75" s="184">
        <v>6</v>
      </c>
      <c r="V75" s="184"/>
      <c r="W75" s="184"/>
      <c r="X75" s="184"/>
      <c r="Y75" s="184"/>
      <c r="Z75" s="257"/>
      <c r="AA75" s="225">
        <f t="shared" si="3"/>
        <v>120</v>
      </c>
      <c r="AB75" s="225"/>
    </row>
    <row r="76" spans="1:28" s="150" customFormat="1" ht="9">
      <c r="A76" s="145">
        <v>3</v>
      </c>
      <c r="B76" s="146" t="s">
        <v>73</v>
      </c>
      <c r="C76" s="261" t="s">
        <v>216</v>
      </c>
      <c r="D76" s="16" t="s">
        <v>361</v>
      </c>
      <c r="E76" s="184">
        <f>VLOOKUP(D76,'DANH SACH H'!$A$2:$B$9,2,0)</f>
        <v>15</v>
      </c>
      <c r="F76" s="184">
        <v>6</v>
      </c>
      <c r="G76" s="184">
        <v>6</v>
      </c>
      <c r="H76" s="184">
        <v>6</v>
      </c>
      <c r="I76" s="184">
        <v>6</v>
      </c>
      <c r="J76" s="184">
        <v>9</v>
      </c>
      <c r="K76" s="184">
        <v>9</v>
      </c>
      <c r="L76" s="184">
        <v>9</v>
      </c>
      <c r="M76" s="184">
        <v>9</v>
      </c>
      <c r="N76" s="184">
        <v>9</v>
      </c>
      <c r="O76" s="184">
        <v>9</v>
      </c>
      <c r="P76" s="184">
        <v>9</v>
      </c>
      <c r="Q76" s="184">
        <v>9</v>
      </c>
      <c r="R76" s="184">
        <v>6</v>
      </c>
      <c r="S76" s="184">
        <v>6</v>
      </c>
      <c r="T76" s="184">
        <v>6</v>
      </c>
      <c r="U76" s="184">
        <v>6</v>
      </c>
      <c r="V76" s="184"/>
      <c r="W76" s="184"/>
      <c r="X76" s="184"/>
      <c r="Y76" s="184"/>
      <c r="Z76" s="257"/>
      <c r="AA76" s="225">
        <f t="shared" si="3"/>
        <v>120</v>
      </c>
      <c r="AB76" s="225"/>
    </row>
    <row r="77" spans="1:28" s="150" customFormat="1" ht="9.75" thickBot="1">
      <c r="A77" s="255"/>
      <c r="B77" s="265" t="s">
        <v>73</v>
      </c>
      <c r="C77" s="118" t="s">
        <v>128</v>
      </c>
      <c r="D77" s="114" t="s">
        <v>149</v>
      </c>
      <c r="E77" s="119">
        <f>VLOOKUP(D77,'DANH SACH H'!$A$2:$B$7,2,0)</f>
        <v>30</v>
      </c>
      <c r="F77" s="119"/>
      <c r="G77" s="119"/>
      <c r="H77" s="119"/>
      <c r="I77" s="119"/>
      <c r="J77" s="119"/>
      <c r="K77" s="119"/>
      <c r="L77" s="119"/>
      <c r="M77" s="119"/>
      <c r="N77" s="119"/>
      <c r="O77" s="119"/>
      <c r="P77" s="119"/>
      <c r="Q77" s="119"/>
      <c r="R77" s="119"/>
      <c r="S77" s="119"/>
      <c r="T77" s="119"/>
      <c r="U77" s="119"/>
      <c r="V77" s="119"/>
      <c r="W77" s="119"/>
      <c r="X77" s="119"/>
      <c r="Y77" s="119"/>
      <c r="Z77" s="270"/>
      <c r="AA77" s="225"/>
      <c r="AB77" s="225"/>
    </row>
    <row r="78" spans="1:28" s="150" customFormat="1" ht="9">
      <c r="A78" s="178">
        <v>4</v>
      </c>
      <c r="B78" s="448" t="s">
        <v>72</v>
      </c>
      <c r="C78" s="277" t="s">
        <v>257</v>
      </c>
      <c r="D78" s="41" t="s">
        <v>253</v>
      </c>
      <c r="E78" s="256">
        <f>VLOOKUP(D78,'DANH SACH H'!$A$2:$B$7,2,0)</f>
        <v>15</v>
      </c>
      <c r="F78" s="256">
        <v>8</v>
      </c>
      <c r="G78" s="256">
        <v>8</v>
      </c>
      <c r="H78" s="256">
        <v>8</v>
      </c>
      <c r="I78" s="256">
        <v>8</v>
      </c>
      <c r="J78" s="256">
        <v>8</v>
      </c>
      <c r="K78" s="256">
        <v>8</v>
      </c>
      <c r="L78" s="256">
        <v>8</v>
      </c>
      <c r="M78" s="256">
        <v>4</v>
      </c>
      <c r="N78" s="256"/>
      <c r="O78" s="256"/>
      <c r="P78" s="256"/>
      <c r="Q78" s="256"/>
      <c r="R78" s="256"/>
      <c r="S78" s="256"/>
      <c r="T78" s="256"/>
      <c r="U78" s="256"/>
      <c r="V78" s="256"/>
      <c r="W78" s="256"/>
      <c r="X78" s="256"/>
      <c r="Y78" s="256"/>
      <c r="Z78" s="272"/>
      <c r="AA78" s="134">
        <f t="shared" si="3"/>
        <v>60</v>
      </c>
      <c r="AB78" s="225"/>
    </row>
    <row r="79" spans="1:28" s="150" customFormat="1" ht="9">
      <c r="A79" s="145">
        <v>5</v>
      </c>
      <c r="B79" s="131" t="s">
        <v>72</v>
      </c>
      <c r="C79" s="261" t="s">
        <v>309</v>
      </c>
      <c r="D79" s="16" t="s">
        <v>244</v>
      </c>
      <c r="E79" s="184">
        <f>VLOOKUP(D79,'DANH SACH H'!$A$2:$B$7,2,0)</f>
        <v>35</v>
      </c>
      <c r="F79" s="184">
        <v>8</v>
      </c>
      <c r="G79" s="184">
        <v>8</v>
      </c>
      <c r="H79" s="184">
        <v>8</v>
      </c>
      <c r="I79" s="184">
        <v>8</v>
      </c>
      <c r="J79" s="184">
        <v>8</v>
      </c>
      <c r="K79" s="184">
        <v>8</v>
      </c>
      <c r="L79" s="184">
        <v>8</v>
      </c>
      <c r="M79" s="184">
        <v>4</v>
      </c>
      <c r="N79" s="184"/>
      <c r="O79" s="184"/>
      <c r="P79" s="184"/>
      <c r="Q79" s="184"/>
      <c r="R79" s="184"/>
      <c r="S79" s="184"/>
      <c r="T79" s="184"/>
      <c r="U79" s="184"/>
      <c r="V79" s="184"/>
      <c r="W79" s="184"/>
      <c r="X79" s="184"/>
      <c r="Y79" s="184"/>
      <c r="Z79" s="257"/>
      <c r="AA79" s="225">
        <f t="shared" si="3"/>
        <v>60</v>
      </c>
      <c r="AB79" s="225"/>
    </row>
    <row r="80" spans="1:28" s="150" customFormat="1" ht="9">
      <c r="A80" s="145">
        <v>6</v>
      </c>
      <c r="B80" s="165" t="s">
        <v>72</v>
      </c>
      <c r="C80" s="261" t="s">
        <v>269</v>
      </c>
      <c r="D80" s="16" t="s">
        <v>241</v>
      </c>
      <c r="E80" s="184">
        <f>VLOOKUP(D80,'DANH SACH H'!$A$2:$B$7,2,0)</f>
        <v>11</v>
      </c>
      <c r="F80" s="184">
        <v>8</v>
      </c>
      <c r="G80" s="184">
        <v>8</v>
      </c>
      <c r="H80" s="184">
        <v>8</v>
      </c>
      <c r="I80" s="184">
        <v>8</v>
      </c>
      <c r="J80" s="184">
        <v>8</v>
      </c>
      <c r="K80" s="184">
        <v>8</v>
      </c>
      <c r="L80" s="184">
        <v>8</v>
      </c>
      <c r="M80" s="184">
        <v>4</v>
      </c>
      <c r="N80" s="184"/>
      <c r="O80" s="184"/>
      <c r="P80" s="184"/>
      <c r="Q80" s="184"/>
      <c r="R80" s="184"/>
      <c r="S80" s="184"/>
      <c r="T80" s="184"/>
      <c r="U80" s="184"/>
      <c r="V80" s="184"/>
      <c r="W80" s="184"/>
      <c r="X80" s="184"/>
      <c r="Y80" s="184"/>
      <c r="Z80" s="257"/>
      <c r="AA80" s="225">
        <f t="shared" si="3"/>
        <v>60</v>
      </c>
      <c r="AB80" s="225"/>
    </row>
    <row r="81" spans="1:28" s="150" customFormat="1" ht="9">
      <c r="A81" s="145">
        <v>9</v>
      </c>
      <c r="B81" s="146" t="s">
        <v>72</v>
      </c>
      <c r="C81" s="261" t="s">
        <v>217</v>
      </c>
      <c r="D81" s="16" t="s">
        <v>275</v>
      </c>
      <c r="E81" s="184">
        <f>VLOOKUP(D81,'DANH SACH H'!$A$2:$B$8,2,0)</f>
        <v>30</v>
      </c>
      <c r="F81" s="184"/>
      <c r="G81" s="184">
        <v>6</v>
      </c>
      <c r="H81" s="184">
        <v>6</v>
      </c>
      <c r="I81" s="184">
        <v>6</v>
      </c>
      <c r="J81" s="184">
        <v>6</v>
      </c>
      <c r="K81" s="184">
        <v>6</v>
      </c>
      <c r="L81" s="184">
        <v>6</v>
      </c>
      <c r="M81" s="184">
        <v>6</v>
      </c>
      <c r="N81" s="184">
        <v>6</v>
      </c>
      <c r="O81" s="184">
        <v>6</v>
      </c>
      <c r="P81" s="184">
        <v>6</v>
      </c>
      <c r="Q81" s="184">
        <v>6</v>
      </c>
      <c r="R81" s="184">
        <v>6</v>
      </c>
      <c r="S81" s="184">
        <v>6</v>
      </c>
      <c r="T81" s="184">
        <v>6</v>
      </c>
      <c r="U81" s="184">
        <v>6</v>
      </c>
      <c r="V81" s="184"/>
      <c r="W81" s="184"/>
      <c r="X81" s="184"/>
      <c r="Y81" s="184"/>
      <c r="Z81" s="257"/>
      <c r="AA81" s="225">
        <f t="shared" si="3"/>
        <v>90</v>
      </c>
      <c r="AB81" s="225"/>
    </row>
    <row r="82" spans="1:28" s="150" customFormat="1" ht="9">
      <c r="A82" s="232"/>
      <c r="B82" s="146" t="s">
        <v>72</v>
      </c>
      <c r="C82" s="261" t="s">
        <v>555</v>
      </c>
      <c r="D82" s="16" t="s">
        <v>241</v>
      </c>
      <c r="E82" s="184">
        <f>VLOOKUP(D82,'DANH SACH H'!$A$2:$B$8,2,0)</f>
        <v>11</v>
      </c>
      <c r="F82" s="184">
        <v>8</v>
      </c>
      <c r="G82" s="184">
        <v>8</v>
      </c>
      <c r="H82" s="184">
        <v>8</v>
      </c>
      <c r="I82" s="184">
        <v>8</v>
      </c>
      <c r="J82" s="184">
        <v>8</v>
      </c>
      <c r="K82" s="184">
        <v>8</v>
      </c>
      <c r="L82" s="184">
        <v>8</v>
      </c>
      <c r="M82" s="184">
        <v>4</v>
      </c>
      <c r="N82" s="258"/>
      <c r="O82" s="258"/>
      <c r="P82" s="258"/>
      <c r="Q82" s="258"/>
      <c r="R82" s="258"/>
      <c r="S82" s="258"/>
      <c r="T82" s="258"/>
      <c r="U82" s="258"/>
      <c r="V82" s="258"/>
      <c r="W82" s="258"/>
      <c r="X82" s="258"/>
      <c r="Y82" s="258"/>
      <c r="Z82" s="259"/>
      <c r="AA82" s="225">
        <f t="shared" si="3"/>
        <v>60</v>
      </c>
      <c r="AB82" s="225"/>
    </row>
    <row r="83" spans="1:28" s="150" customFormat="1" ht="9.75" thickBot="1">
      <c r="A83" s="32"/>
      <c r="B83" s="266" t="s">
        <v>72</v>
      </c>
      <c r="C83" s="285" t="s">
        <v>217</v>
      </c>
      <c r="D83" s="262" t="s">
        <v>361</v>
      </c>
      <c r="E83" s="263">
        <f>VLOOKUP(D83,'DANH SACH H'!$A$2:$B$9,2,0)</f>
        <v>15</v>
      </c>
      <c r="F83" s="263"/>
      <c r="G83" s="263">
        <v>6</v>
      </c>
      <c r="H83" s="263">
        <v>6</v>
      </c>
      <c r="I83" s="263">
        <v>6</v>
      </c>
      <c r="J83" s="263">
        <v>6</v>
      </c>
      <c r="K83" s="263">
        <v>6</v>
      </c>
      <c r="L83" s="263">
        <v>6</v>
      </c>
      <c r="M83" s="263">
        <v>6</v>
      </c>
      <c r="N83" s="263">
        <v>6</v>
      </c>
      <c r="O83" s="263">
        <v>6</v>
      </c>
      <c r="P83" s="263">
        <v>6</v>
      </c>
      <c r="Q83" s="263">
        <v>6</v>
      </c>
      <c r="R83" s="263">
        <v>6</v>
      </c>
      <c r="S83" s="263">
        <v>6</v>
      </c>
      <c r="T83" s="263">
        <v>6</v>
      </c>
      <c r="U83" s="263">
        <v>6</v>
      </c>
      <c r="V83" s="263"/>
      <c r="W83" s="263"/>
      <c r="X83" s="263"/>
      <c r="Y83" s="263"/>
      <c r="Z83" s="264"/>
      <c r="AA83" s="225">
        <f t="shared" si="3"/>
        <v>90</v>
      </c>
      <c r="AB83" s="225"/>
    </row>
    <row r="84" spans="1:28" s="150" customFormat="1" ht="9.75" thickTop="1">
      <c r="A84" s="42"/>
      <c r="B84" s="43"/>
      <c r="C84" s="381"/>
      <c r="D84" s="42"/>
      <c r="E84" s="187"/>
      <c r="F84" s="187"/>
      <c r="G84" s="187"/>
      <c r="H84" s="187"/>
      <c r="I84" s="187"/>
      <c r="J84" s="187"/>
      <c r="K84" s="187"/>
      <c r="L84" s="187"/>
      <c r="M84" s="187"/>
      <c r="N84" s="187"/>
      <c r="O84" s="187"/>
      <c r="P84" s="187"/>
      <c r="Q84" s="187"/>
      <c r="R84" s="187"/>
      <c r="S84" s="187"/>
      <c r="T84" s="187"/>
      <c r="U84" s="187"/>
      <c r="V84" s="187"/>
      <c r="W84" s="187"/>
      <c r="X84" s="187"/>
      <c r="Y84" s="187"/>
      <c r="Z84" s="187"/>
      <c r="AA84" s="225"/>
      <c r="AB84" s="225"/>
    </row>
    <row r="85" spans="1:28" s="150" customFormat="1" ht="9">
      <c r="A85" s="42"/>
      <c r="B85" s="43"/>
      <c r="C85" s="381"/>
      <c r="D85" s="42"/>
      <c r="E85" s="187"/>
      <c r="F85" s="187"/>
      <c r="G85" s="187"/>
      <c r="H85" s="187"/>
      <c r="I85" s="187"/>
      <c r="J85" s="187"/>
      <c r="K85" s="187"/>
      <c r="L85" s="187"/>
      <c r="M85" s="187"/>
      <c r="N85" s="187"/>
      <c r="O85" s="187"/>
      <c r="P85" s="187"/>
      <c r="Q85" s="187"/>
      <c r="R85" s="187"/>
      <c r="S85" s="187"/>
      <c r="T85" s="187"/>
      <c r="U85" s="187"/>
      <c r="V85" s="187"/>
      <c r="W85" s="187"/>
      <c r="X85" s="187"/>
      <c r="Y85" s="187"/>
      <c r="Z85" s="187"/>
      <c r="AA85" s="225"/>
      <c r="AB85" s="225"/>
    </row>
    <row r="86" spans="1:28" s="150" customFormat="1" ht="9">
      <c r="A86" s="42"/>
      <c r="B86" s="43"/>
      <c r="C86" s="381"/>
      <c r="D86" s="42"/>
      <c r="E86" s="187"/>
      <c r="F86" s="187"/>
      <c r="G86" s="187"/>
      <c r="H86" s="187"/>
      <c r="I86" s="187"/>
      <c r="J86" s="187"/>
      <c r="K86" s="187"/>
      <c r="L86" s="187"/>
      <c r="M86" s="187"/>
      <c r="N86" s="187"/>
      <c r="O86" s="187"/>
      <c r="P86" s="187"/>
      <c r="Q86" s="187"/>
      <c r="R86" s="187"/>
      <c r="S86" s="187"/>
      <c r="T86" s="187"/>
      <c r="U86" s="187"/>
      <c r="V86" s="187"/>
      <c r="W86" s="187"/>
      <c r="X86" s="187"/>
      <c r="Y86" s="187"/>
      <c r="Z86" s="187"/>
      <c r="AA86" s="225"/>
      <c r="AB86" s="225"/>
    </row>
    <row r="87" spans="1:28" s="150" customFormat="1" ht="9">
      <c r="A87" s="42"/>
      <c r="B87" s="43"/>
      <c r="C87" s="381"/>
      <c r="D87" s="42"/>
      <c r="E87" s="187"/>
      <c r="F87" s="187"/>
      <c r="G87" s="187"/>
      <c r="H87" s="187"/>
      <c r="I87" s="187"/>
      <c r="J87" s="187"/>
      <c r="K87" s="187"/>
      <c r="L87" s="187"/>
      <c r="M87" s="187"/>
      <c r="N87" s="187"/>
      <c r="O87" s="187"/>
      <c r="P87" s="187"/>
      <c r="Q87" s="187"/>
      <c r="R87" s="187"/>
      <c r="S87" s="187"/>
      <c r="T87" s="187"/>
      <c r="U87" s="187"/>
      <c r="V87" s="187"/>
      <c r="W87" s="187"/>
      <c r="X87" s="187"/>
      <c r="Y87" s="187"/>
      <c r="Z87" s="187"/>
      <c r="AA87" s="225"/>
      <c r="AB87" s="225"/>
    </row>
    <row r="88" spans="1:28" s="150" customFormat="1" ht="9">
      <c r="A88" s="42"/>
      <c r="B88" s="43"/>
      <c r="C88" s="381"/>
      <c r="D88" s="42"/>
      <c r="E88" s="187"/>
      <c r="F88" s="187"/>
      <c r="G88" s="187"/>
      <c r="H88" s="187"/>
      <c r="I88" s="187"/>
      <c r="J88" s="187"/>
      <c r="K88" s="187"/>
      <c r="L88" s="187"/>
      <c r="M88" s="187"/>
      <c r="N88" s="187"/>
      <c r="O88" s="187"/>
      <c r="P88" s="187"/>
      <c r="Q88" s="187"/>
      <c r="R88" s="187"/>
      <c r="S88" s="187"/>
      <c r="T88" s="187"/>
      <c r="U88" s="187"/>
      <c r="V88" s="187"/>
      <c r="W88" s="187"/>
      <c r="X88" s="187"/>
      <c r="Y88" s="187"/>
      <c r="Z88" s="187"/>
      <c r="AA88" s="225"/>
      <c r="AB88" s="225"/>
    </row>
    <row r="89" spans="1:28" s="150" customFormat="1" ht="9">
      <c r="A89" s="42"/>
      <c r="B89" s="43"/>
      <c r="C89" s="381"/>
      <c r="D89" s="42"/>
      <c r="E89" s="187"/>
      <c r="F89" s="187"/>
      <c r="G89" s="187"/>
      <c r="H89" s="187"/>
      <c r="I89" s="187"/>
      <c r="J89" s="187"/>
      <c r="K89" s="187"/>
      <c r="L89" s="187"/>
      <c r="M89" s="187"/>
      <c r="N89" s="187"/>
      <c r="O89" s="187"/>
      <c r="P89" s="187"/>
      <c r="Q89" s="187"/>
      <c r="R89" s="187"/>
      <c r="S89" s="187"/>
      <c r="T89" s="187"/>
      <c r="U89" s="187"/>
      <c r="V89" s="187"/>
      <c r="W89" s="187"/>
      <c r="X89" s="187"/>
      <c r="Y89" s="187"/>
      <c r="Z89" s="187"/>
      <c r="AA89" s="225"/>
      <c r="AB89" s="225"/>
    </row>
    <row r="90" spans="1:28" s="27" customFormat="1" ht="14.25" customHeight="1">
      <c r="A90" s="42"/>
      <c r="B90" s="43"/>
      <c r="C90" s="44"/>
      <c r="D90" s="45"/>
      <c r="E90" s="46"/>
      <c r="F90" s="47"/>
      <c r="G90" s="47"/>
      <c r="H90" s="47"/>
      <c r="I90" s="47"/>
      <c r="J90" s="137"/>
      <c r="K90" s="137"/>
      <c r="L90" s="137"/>
      <c r="M90" s="137"/>
      <c r="N90" s="137"/>
      <c r="O90" s="47"/>
      <c r="P90" s="47"/>
      <c r="Q90" s="47"/>
      <c r="R90" s="47"/>
      <c r="S90" s="47"/>
      <c r="T90" s="47"/>
      <c r="U90" s="47"/>
      <c r="V90" s="47"/>
      <c r="W90" s="47"/>
      <c r="X90" s="47"/>
      <c r="Y90" s="47"/>
      <c r="Z90" s="47"/>
      <c r="AB90" s="33"/>
    </row>
    <row r="91" spans="1:28" s="10" customFormat="1" ht="15.75">
      <c r="A91" s="11"/>
      <c r="B91" s="235"/>
      <c r="C91" s="74"/>
      <c r="D91" s="75"/>
      <c r="E91" s="75"/>
      <c r="F91" s="76"/>
      <c r="G91" s="76"/>
      <c r="H91" s="76"/>
      <c r="I91" s="76"/>
      <c r="J91" s="138"/>
      <c r="K91" s="138"/>
      <c r="L91" s="138"/>
      <c r="M91" s="138"/>
      <c r="N91" s="138"/>
      <c r="O91" s="76"/>
      <c r="P91" s="76"/>
      <c r="Q91" s="76"/>
      <c r="R91" s="76"/>
      <c r="S91" s="60" t="s">
        <v>211</v>
      </c>
      <c r="T91" s="60"/>
      <c r="U91" s="60"/>
      <c r="V91" s="60"/>
      <c r="W91" s="60"/>
      <c r="X91" s="60"/>
      <c r="Y91" s="60"/>
      <c r="Z91" s="76"/>
      <c r="AB91" s="154"/>
    </row>
    <row r="92" spans="1:28" s="8" customFormat="1" ht="15" customHeight="1">
      <c r="A92" s="10"/>
      <c r="B92" s="236"/>
      <c r="C92" s="62" t="s">
        <v>107</v>
      </c>
      <c r="D92" s="78"/>
      <c r="E92" s="78"/>
      <c r="F92" s="61"/>
      <c r="G92" s="1113" t="s">
        <v>74</v>
      </c>
      <c r="H92" s="1113"/>
      <c r="I92" s="1113"/>
      <c r="J92" s="1113"/>
      <c r="K92" s="1113"/>
      <c r="L92" s="1113"/>
      <c r="M92" s="1113"/>
      <c r="N92" s="138"/>
      <c r="O92" s="61"/>
      <c r="P92" s="61"/>
      <c r="Q92" s="61"/>
      <c r="R92" s="61"/>
      <c r="S92" s="1113" t="s">
        <v>1</v>
      </c>
      <c r="T92" s="1113"/>
      <c r="U92" s="1113"/>
      <c r="V92" s="1113"/>
      <c r="W92" s="1113"/>
      <c r="X92" s="1113"/>
      <c r="Y92" s="1113"/>
      <c r="Z92" s="76"/>
      <c r="AB92" s="155"/>
    </row>
    <row r="93" spans="2:26" ht="15.75">
      <c r="B93" s="236"/>
      <c r="C93" s="62"/>
      <c r="D93" s="78"/>
      <c r="E93" s="78"/>
      <c r="F93" s="61"/>
      <c r="G93" s="61"/>
      <c r="H93" s="61"/>
      <c r="I93" s="61"/>
      <c r="J93" s="139"/>
      <c r="K93" s="139"/>
      <c r="L93" s="139"/>
      <c r="M93" s="139"/>
      <c r="N93" s="139"/>
      <c r="O93" s="61"/>
      <c r="P93" s="61"/>
      <c r="Q93" s="61"/>
      <c r="R93" s="61"/>
      <c r="S93" s="61"/>
      <c r="T93" s="61"/>
      <c r="U93" s="61"/>
      <c r="V93" s="61"/>
      <c r="W93" s="61"/>
      <c r="X93" s="61"/>
      <c r="Y93" s="61"/>
      <c r="Z93" s="61"/>
    </row>
    <row r="94" spans="2:24" ht="15.75">
      <c r="B94" s="236"/>
      <c r="C94" s="62"/>
      <c r="D94" s="78"/>
      <c r="E94" s="78"/>
      <c r="F94" s="61"/>
      <c r="G94" s="61"/>
      <c r="H94" s="61"/>
      <c r="I94" s="61"/>
      <c r="J94" s="139"/>
      <c r="K94" s="139"/>
      <c r="L94" s="139"/>
      <c r="M94" s="139"/>
      <c r="N94" s="139"/>
      <c r="O94" s="61"/>
      <c r="P94" s="61"/>
      <c r="Q94" s="61"/>
      <c r="R94" s="61"/>
      <c r="S94" s="61"/>
      <c r="T94" s="61"/>
      <c r="U94" s="61"/>
      <c r="V94" s="61"/>
      <c r="W94" s="61"/>
      <c r="X94" s="61"/>
    </row>
    <row r="95" spans="2:26" ht="15.75">
      <c r="B95" s="236"/>
      <c r="C95" s="62"/>
      <c r="D95" s="78"/>
      <c r="E95" s="78"/>
      <c r="F95" s="61"/>
      <c r="G95" s="61"/>
      <c r="H95" s="61"/>
      <c r="I95" s="61"/>
      <c r="J95" s="139"/>
      <c r="K95" s="139"/>
      <c r="L95" s="139"/>
      <c r="M95" s="139"/>
      <c r="N95" s="139"/>
      <c r="O95" s="61"/>
      <c r="P95" s="61"/>
      <c r="Q95" s="61"/>
      <c r="R95" s="61"/>
      <c r="Z95" s="61"/>
    </row>
    <row r="96" spans="7:25" ht="15.75">
      <c r="G96" s="1119" t="s">
        <v>137</v>
      </c>
      <c r="H96" s="1119"/>
      <c r="I96" s="1119"/>
      <c r="J96" s="1119"/>
      <c r="K96" s="1119"/>
      <c r="L96" s="1119"/>
      <c r="M96" s="1119"/>
      <c r="S96" s="1120" t="s">
        <v>75</v>
      </c>
      <c r="T96" s="1120"/>
      <c r="U96" s="1120"/>
      <c r="V96" s="1120"/>
      <c r="W96" s="1120"/>
      <c r="X96" s="1120"/>
      <c r="Y96" s="1120"/>
    </row>
  </sheetData>
  <sheetProtection/>
  <mergeCells count="18">
    <mergeCell ref="G96:M96"/>
    <mergeCell ref="S96:Y96"/>
    <mergeCell ref="A5:A8"/>
    <mergeCell ref="B5:B8"/>
    <mergeCell ref="C5:Y5"/>
    <mergeCell ref="A1:D1"/>
    <mergeCell ref="E1:Z1"/>
    <mergeCell ref="A2:D2"/>
    <mergeCell ref="E2:Z2"/>
    <mergeCell ref="N6:R6"/>
    <mergeCell ref="G92:M92"/>
    <mergeCell ref="S92:Y92"/>
    <mergeCell ref="S6:V6"/>
    <mergeCell ref="W6:Z6"/>
    <mergeCell ref="J6:M6"/>
    <mergeCell ref="C7:E7"/>
    <mergeCell ref="C6:E6"/>
    <mergeCell ref="F6:I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D53"/>
  <sheetViews>
    <sheetView zoomScale="115" zoomScaleNormal="115" zoomScalePageLayoutView="0" workbookViewId="0" topLeftCell="A1">
      <pane xSplit="1" ySplit="1" topLeftCell="B13" activePane="bottomRight" state="frozen"/>
      <selection pane="topLeft" activeCell="A1" sqref="A1"/>
      <selection pane="topRight" activeCell="B1" sqref="B1"/>
      <selection pane="bottomLeft" activeCell="A7" sqref="A7"/>
      <selection pane="bottomRight" activeCell="C38" sqref="C38"/>
    </sheetView>
  </sheetViews>
  <sheetFormatPr defaultColWidth="9.00390625" defaultRowHeight="15"/>
  <cols>
    <col min="1" max="1" width="2.421875" style="9" customWidth="1"/>
    <col min="2" max="2" width="13.8515625" style="237" customWidth="1"/>
    <col min="3" max="3" width="26.57421875" style="9" customWidth="1"/>
    <col min="4" max="4" width="17.00390625" style="13" customWidth="1"/>
    <col min="5" max="5" width="4.140625" style="13" customWidth="1"/>
    <col min="6" max="9" width="3.57421875" style="14" customWidth="1"/>
    <col min="10" max="14" width="3.57421875" style="140" customWidth="1"/>
    <col min="15" max="26" width="3.57421875" style="14" customWidth="1"/>
    <col min="27" max="27" width="2.8515625" style="9" customWidth="1"/>
    <col min="28" max="28" width="3.7109375" style="15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28" t="s">
        <v>0</v>
      </c>
      <c r="B1" s="1128"/>
      <c r="C1" s="1128"/>
      <c r="D1" s="1128"/>
      <c r="E1" s="1129" t="s">
        <v>91</v>
      </c>
      <c r="F1" s="1129"/>
      <c r="G1" s="1129"/>
      <c r="H1" s="1129"/>
      <c r="I1" s="1129"/>
      <c r="J1" s="1129"/>
      <c r="K1" s="1129"/>
      <c r="L1" s="1129"/>
      <c r="M1" s="1129"/>
      <c r="N1" s="1129"/>
      <c r="O1" s="1129"/>
      <c r="P1" s="1129"/>
      <c r="Q1" s="1129"/>
      <c r="R1" s="1129"/>
      <c r="S1" s="1129"/>
      <c r="T1" s="1129"/>
      <c r="U1" s="1129"/>
      <c r="V1" s="1129"/>
      <c r="W1" s="1129"/>
      <c r="X1" s="1129"/>
      <c r="Y1" s="1129"/>
      <c r="Z1" s="1129"/>
      <c r="AB1" s="152"/>
    </row>
    <row r="2" spans="1:28" s="17" customFormat="1" ht="16.5" customHeight="1">
      <c r="A2" s="861" t="s">
        <v>76</v>
      </c>
      <c r="B2" s="861"/>
      <c r="C2" s="861"/>
      <c r="D2" s="861"/>
      <c r="E2" s="1129" t="s">
        <v>252</v>
      </c>
      <c r="F2" s="1129"/>
      <c r="G2" s="1129"/>
      <c r="H2" s="1129"/>
      <c r="I2" s="1129"/>
      <c r="J2" s="1129"/>
      <c r="K2" s="1129"/>
      <c r="L2" s="1129"/>
      <c r="M2" s="1129"/>
      <c r="N2" s="1129"/>
      <c r="O2" s="1129"/>
      <c r="P2" s="1129"/>
      <c r="Q2" s="1129"/>
      <c r="R2" s="1129"/>
      <c r="S2" s="1129"/>
      <c r="T2" s="1129"/>
      <c r="U2" s="1129"/>
      <c r="V2" s="1129"/>
      <c r="W2" s="1129"/>
      <c r="X2" s="1129"/>
      <c r="Y2" s="1129"/>
      <c r="Z2" s="1129"/>
      <c r="AB2" s="152"/>
    </row>
    <row r="3" spans="1:28" s="17" customFormat="1" ht="16.5" customHeight="1">
      <c r="A3" s="190"/>
      <c r="B3" s="233"/>
      <c r="C3" s="190"/>
      <c r="D3" s="166"/>
      <c r="E3" s="166"/>
      <c r="F3" s="166"/>
      <c r="G3" s="166"/>
      <c r="H3" s="166"/>
      <c r="I3" s="166"/>
      <c r="J3" s="166"/>
      <c r="K3" s="166"/>
      <c r="L3" s="166"/>
      <c r="M3" s="166"/>
      <c r="N3" s="166"/>
      <c r="O3" s="166"/>
      <c r="P3" s="166"/>
      <c r="Q3" s="166"/>
      <c r="R3" s="166"/>
      <c r="S3" s="166"/>
      <c r="T3" s="166"/>
      <c r="U3" s="166"/>
      <c r="V3" s="166"/>
      <c r="W3" s="166"/>
      <c r="X3" s="166"/>
      <c r="Y3" s="166"/>
      <c r="Z3" s="166"/>
      <c r="AB3" s="152"/>
    </row>
    <row r="4" spans="1:28" s="17" customFormat="1" ht="6" customHeight="1" thickBot="1">
      <c r="A4" s="40"/>
      <c r="B4" s="234"/>
      <c r="C4" s="40"/>
      <c r="D4" s="39"/>
      <c r="E4" s="39"/>
      <c r="F4" s="39"/>
      <c r="G4" s="39"/>
      <c r="H4" s="39"/>
      <c r="I4" s="39"/>
      <c r="J4" s="136"/>
      <c r="K4" s="136"/>
      <c r="L4" s="136"/>
      <c r="M4" s="136"/>
      <c r="N4" s="136"/>
      <c r="O4" s="39"/>
      <c r="P4" s="39"/>
      <c r="Q4" s="39"/>
      <c r="R4" s="39"/>
      <c r="S4" s="39"/>
      <c r="T4" s="39"/>
      <c r="U4" s="39"/>
      <c r="V4" s="39"/>
      <c r="W4" s="39"/>
      <c r="X4" s="39"/>
      <c r="Y4" s="39"/>
      <c r="Z4" s="39"/>
      <c r="AB4" s="152"/>
    </row>
    <row r="5" spans="1:28" s="29" customFormat="1" ht="19.5" customHeight="1" thickTop="1">
      <c r="A5" s="1121" t="s">
        <v>120</v>
      </c>
      <c r="B5" s="1124" t="s">
        <v>67</v>
      </c>
      <c r="C5" s="1130" t="s">
        <v>68</v>
      </c>
      <c r="D5" s="1131"/>
      <c r="E5" s="1131"/>
      <c r="F5" s="1131"/>
      <c r="G5" s="1131"/>
      <c r="H5" s="1131"/>
      <c r="I5" s="1131"/>
      <c r="J5" s="1131"/>
      <c r="K5" s="1131"/>
      <c r="L5" s="1131"/>
      <c r="M5" s="1131"/>
      <c r="N5" s="1131"/>
      <c r="O5" s="1131"/>
      <c r="P5" s="1131"/>
      <c r="Q5" s="1131"/>
      <c r="R5" s="1131"/>
      <c r="S5" s="1131"/>
      <c r="T5" s="1131"/>
      <c r="U5" s="1131"/>
      <c r="V5" s="1131"/>
      <c r="W5" s="1131"/>
      <c r="X5" s="1131"/>
      <c r="Y5" s="1131"/>
      <c r="Z5" s="1132"/>
      <c r="AB5" s="153"/>
    </row>
    <row r="6" spans="1:28" s="28" customFormat="1" ht="28.5" customHeight="1">
      <c r="A6" s="1122"/>
      <c r="B6" s="1125"/>
      <c r="C6" s="1118" t="s">
        <v>69</v>
      </c>
      <c r="D6" s="1118"/>
      <c r="E6" s="1118"/>
      <c r="F6" s="1115" t="s">
        <v>181</v>
      </c>
      <c r="G6" s="1116"/>
      <c r="H6" s="1115" t="s">
        <v>177</v>
      </c>
      <c r="I6" s="1116"/>
      <c r="J6" s="1116"/>
      <c r="K6" s="1116"/>
      <c r="L6" s="1115" t="s">
        <v>178</v>
      </c>
      <c r="M6" s="1116"/>
      <c r="N6" s="1116"/>
      <c r="O6" s="1117"/>
      <c r="P6" s="1115" t="s">
        <v>179</v>
      </c>
      <c r="Q6" s="1116"/>
      <c r="R6" s="1116"/>
      <c r="S6" s="1117"/>
      <c r="T6" s="1115" t="s">
        <v>180</v>
      </c>
      <c r="U6" s="1116"/>
      <c r="V6" s="1116"/>
      <c r="W6" s="1116"/>
      <c r="X6" s="1117"/>
      <c r="Y6" s="1115" t="s">
        <v>182</v>
      </c>
      <c r="Z6" s="1133"/>
      <c r="AB6" s="152"/>
    </row>
    <row r="7" spans="1:28" s="27" customFormat="1" ht="29.25" customHeight="1">
      <c r="A7" s="1122"/>
      <c r="B7" s="1125"/>
      <c r="C7" s="1118" t="s">
        <v>70</v>
      </c>
      <c r="D7" s="1118"/>
      <c r="E7" s="1118"/>
      <c r="F7" s="170" t="s">
        <v>314</v>
      </c>
      <c r="G7" s="170" t="s">
        <v>315</v>
      </c>
      <c r="H7" s="238" t="s">
        <v>316</v>
      </c>
      <c r="I7" s="175" t="s">
        <v>317</v>
      </c>
      <c r="J7" s="175" t="s">
        <v>318</v>
      </c>
      <c r="K7" s="169" t="s">
        <v>319</v>
      </c>
      <c r="L7" s="169" t="s">
        <v>320</v>
      </c>
      <c r="M7" s="169" t="s">
        <v>321</v>
      </c>
      <c r="N7" s="169" t="s">
        <v>322</v>
      </c>
      <c r="O7" s="169" t="s">
        <v>323</v>
      </c>
      <c r="P7" s="169" t="s">
        <v>324</v>
      </c>
      <c r="Q7" s="169" t="s">
        <v>325</v>
      </c>
      <c r="R7" s="169" t="s">
        <v>326</v>
      </c>
      <c r="S7" s="169" t="s">
        <v>327</v>
      </c>
      <c r="T7" s="169" t="s">
        <v>328</v>
      </c>
      <c r="U7" s="169" t="s">
        <v>329</v>
      </c>
      <c r="V7" s="169" t="s">
        <v>330</v>
      </c>
      <c r="W7" s="169" t="s">
        <v>331</v>
      </c>
      <c r="X7" s="168" t="s">
        <v>332</v>
      </c>
      <c r="Y7" s="169" t="s">
        <v>333</v>
      </c>
      <c r="Z7" s="181" t="s">
        <v>334</v>
      </c>
      <c r="AA7" s="167"/>
      <c r="AB7" s="33"/>
    </row>
    <row r="8" spans="1:30" s="27" customFormat="1" ht="25.5" customHeight="1" thickBot="1">
      <c r="A8" s="1123"/>
      <c r="B8" s="1126"/>
      <c r="C8" s="267" t="s">
        <v>8</v>
      </c>
      <c r="D8" s="267" t="s">
        <v>9</v>
      </c>
      <c r="E8" s="431" t="s">
        <v>97</v>
      </c>
      <c r="F8" s="148">
        <v>1</v>
      </c>
      <c r="G8" s="148">
        <v>2</v>
      </c>
      <c r="H8" s="148">
        <v>3</v>
      </c>
      <c r="I8" s="148">
        <v>4</v>
      </c>
      <c r="J8" s="148">
        <v>5</v>
      </c>
      <c r="K8" s="148">
        <v>6</v>
      </c>
      <c r="L8" s="148">
        <v>7</v>
      </c>
      <c r="M8" s="148">
        <v>8</v>
      </c>
      <c r="N8" s="148">
        <v>9</v>
      </c>
      <c r="O8" s="148">
        <v>10</v>
      </c>
      <c r="P8" s="148">
        <v>11</v>
      </c>
      <c r="Q8" s="148">
        <v>12</v>
      </c>
      <c r="R8" s="148">
        <v>13</v>
      </c>
      <c r="S8" s="148">
        <v>14</v>
      </c>
      <c r="T8" s="148">
        <v>15</v>
      </c>
      <c r="U8" s="148">
        <v>16</v>
      </c>
      <c r="V8" s="148">
        <v>17</v>
      </c>
      <c r="W8" s="148">
        <v>18</v>
      </c>
      <c r="X8" s="148">
        <v>19</v>
      </c>
      <c r="Y8" s="148">
        <v>20</v>
      </c>
      <c r="Z8" s="244">
        <v>21</v>
      </c>
      <c r="AA8" s="33"/>
      <c r="AB8" s="151" t="s">
        <v>139</v>
      </c>
      <c r="AC8" s="150" t="s">
        <v>135</v>
      </c>
      <c r="AD8" s="150" t="s">
        <v>136</v>
      </c>
    </row>
    <row r="9" spans="1:30" s="150" customFormat="1" ht="9">
      <c r="A9" s="178">
        <v>1</v>
      </c>
      <c r="B9" s="268" t="s">
        <v>134</v>
      </c>
      <c r="C9" s="117" t="s">
        <v>340</v>
      </c>
      <c r="D9" s="41" t="s">
        <v>253</v>
      </c>
      <c r="E9" s="256">
        <f>VLOOKUP(D9,'DANH SACH H'!$A$2:$B$7,2,0)</f>
        <v>15</v>
      </c>
      <c r="F9" s="256">
        <v>4</v>
      </c>
      <c r="G9" s="256">
        <v>4</v>
      </c>
      <c r="H9" s="256">
        <v>4</v>
      </c>
      <c r="I9" s="256">
        <v>4</v>
      </c>
      <c r="J9" s="256">
        <v>4</v>
      </c>
      <c r="K9" s="256">
        <v>4</v>
      </c>
      <c r="L9" s="256">
        <v>4</v>
      </c>
      <c r="M9" s="256">
        <v>4</v>
      </c>
      <c r="N9" s="256">
        <v>4</v>
      </c>
      <c r="O9" s="256">
        <v>4</v>
      </c>
      <c r="P9" s="256">
        <v>4</v>
      </c>
      <c r="Q9" s="256">
        <v>1</v>
      </c>
      <c r="R9" s="256"/>
      <c r="S9" s="256"/>
      <c r="T9" s="256"/>
      <c r="U9" s="256"/>
      <c r="V9" s="256"/>
      <c r="W9" s="256"/>
      <c r="X9" s="256"/>
      <c r="Y9" s="256"/>
      <c r="Z9" s="272"/>
      <c r="AA9" s="134">
        <f>SUM(F9:Y9)</f>
        <v>45</v>
      </c>
      <c r="AB9" s="225">
        <v>45</v>
      </c>
      <c r="AC9" s="150">
        <v>20</v>
      </c>
      <c r="AD9" s="150">
        <v>25</v>
      </c>
    </row>
    <row r="10" spans="1:30" s="150" customFormat="1" ht="18">
      <c r="A10" s="145">
        <v>2</v>
      </c>
      <c r="B10" s="146" t="s">
        <v>134</v>
      </c>
      <c r="C10" s="261" t="s">
        <v>345</v>
      </c>
      <c r="D10" s="16" t="s">
        <v>244</v>
      </c>
      <c r="E10" s="184">
        <f>VLOOKUP(D10,'DANH SACH H'!$A$2:$B$7,2,0)</f>
        <v>35</v>
      </c>
      <c r="F10" s="184">
        <v>3</v>
      </c>
      <c r="G10" s="184">
        <v>3</v>
      </c>
      <c r="H10" s="184">
        <v>3</v>
      </c>
      <c r="I10" s="184">
        <v>3</v>
      </c>
      <c r="J10" s="184">
        <v>3</v>
      </c>
      <c r="K10" s="184">
        <v>3</v>
      </c>
      <c r="L10" s="184">
        <v>3</v>
      </c>
      <c r="M10" s="184">
        <v>3</v>
      </c>
      <c r="N10" s="184">
        <v>3</v>
      </c>
      <c r="O10" s="184">
        <v>3</v>
      </c>
      <c r="P10" s="184"/>
      <c r="Q10" s="184"/>
      <c r="R10" s="184"/>
      <c r="S10" s="184"/>
      <c r="T10" s="184"/>
      <c r="U10" s="184"/>
      <c r="V10" s="184"/>
      <c r="W10" s="184"/>
      <c r="X10" s="184"/>
      <c r="Y10" s="184"/>
      <c r="Z10" s="257"/>
      <c r="AA10" s="225">
        <f>SUM(F10:Y10)</f>
        <v>30</v>
      </c>
      <c r="AB10" s="225">
        <v>30</v>
      </c>
      <c r="AC10" s="150">
        <v>28</v>
      </c>
      <c r="AD10" s="150">
        <v>2</v>
      </c>
    </row>
    <row r="11" spans="1:30" s="150" customFormat="1" ht="18">
      <c r="A11" s="145">
        <v>3</v>
      </c>
      <c r="B11" s="283" t="s">
        <v>134</v>
      </c>
      <c r="C11" s="261" t="s">
        <v>345</v>
      </c>
      <c r="D11" s="16" t="s">
        <v>241</v>
      </c>
      <c r="E11" s="184">
        <f>VLOOKUP(D11,'DANH SACH H'!$A$2:$B$7,2,0)</f>
        <v>11</v>
      </c>
      <c r="F11" s="350">
        <v>3</v>
      </c>
      <c r="G11" s="350">
        <v>3</v>
      </c>
      <c r="H11" s="350">
        <v>3</v>
      </c>
      <c r="I11" s="350">
        <v>3</v>
      </c>
      <c r="J11" s="350">
        <v>3</v>
      </c>
      <c r="K11" s="350">
        <v>3</v>
      </c>
      <c r="L11" s="350">
        <v>3</v>
      </c>
      <c r="M11" s="184">
        <v>3</v>
      </c>
      <c r="N11" s="184">
        <v>3</v>
      </c>
      <c r="O11" s="184">
        <v>3</v>
      </c>
      <c r="P11" s="184"/>
      <c r="Q11" s="184"/>
      <c r="R11" s="184"/>
      <c r="S11" s="184"/>
      <c r="T11" s="184"/>
      <c r="U11" s="184"/>
      <c r="V11" s="184"/>
      <c r="W11" s="184"/>
      <c r="X11" s="184"/>
      <c r="Y11" s="184"/>
      <c r="Z11" s="257"/>
      <c r="AA11" s="225">
        <f>SUM(F11:Y11)</f>
        <v>30</v>
      </c>
      <c r="AB11" s="225">
        <v>30</v>
      </c>
      <c r="AC11" s="150">
        <v>28</v>
      </c>
      <c r="AD11" s="150">
        <v>2</v>
      </c>
    </row>
    <row r="12" spans="1:30" s="150" customFormat="1" ht="18">
      <c r="A12" s="145">
        <v>4</v>
      </c>
      <c r="B12" s="146" t="s">
        <v>134</v>
      </c>
      <c r="C12" s="261" t="s">
        <v>345</v>
      </c>
      <c r="D12" s="16" t="s">
        <v>243</v>
      </c>
      <c r="E12" s="184">
        <f>VLOOKUP(D12,'DANH SACH H'!$A$2:$B$7,2,0)</f>
        <v>24</v>
      </c>
      <c r="F12" s="184">
        <v>3</v>
      </c>
      <c r="G12" s="184">
        <v>3</v>
      </c>
      <c r="H12" s="184">
        <v>3</v>
      </c>
      <c r="I12" s="184">
        <v>3</v>
      </c>
      <c r="J12" s="184">
        <v>3</v>
      </c>
      <c r="K12" s="184">
        <v>3</v>
      </c>
      <c r="L12" s="184">
        <v>3</v>
      </c>
      <c r="M12" s="184">
        <v>3</v>
      </c>
      <c r="N12" s="184">
        <v>3</v>
      </c>
      <c r="O12" s="184">
        <v>3</v>
      </c>
      <c r="P12" s="184"/>
      <c r="Q12" s="184"/>
      <c r="R12" s="184"/>
      <c r="S12" s="184"/>
      <c r="T12" s="184"/>
      <c r="U12" s="184"/>
      <c r="V12" s="184"/>
      <c r="W12" s="184"/>
      <c r="X12" s="184"/>
      <c r="Y12" s="184"/>
      <c r="Z12" s="257"/>
      <c r="AA12" s="225">
        <f>SUM(F12:Y12)</f>
        <v>30</v>
      </c>
      <c r="AB12" s="225">
        <v>30</v>
      </c>
      <c r="AC12" s="150">
        <v>28</v>
      </c>
      <c r="AD12" s="150">
        <v>2</v>
      </c>
    </row>
    <row r="13" spans="1:28" s="150" customFormat="1" ht="18">
      <c r="A13" s="232"/>
      <c r="B13" s="146" t="s">
        <v>134</v>
      </c>
      <c r="C13" s="261" t="s">
        <v>360</v>
      </c>
      <c r="D13" s="16" t="s">
        <v>275</v>
      </c>
      <c r="E13" s="184">
        <f>VLOOKUP(D13,'DANH SACH H'!$A$2:$B$8,2,0)</f>
        <v>30</v>
      </c>
      <c r="F13" s="258"/>
      <c r="G13" s="258"/>
      <c r="H13" s="258"/>
      <c r="I13" s="258"/>
      <c r="J13" s="258"/>
      <c r="K13" s="258"/>
      <c r="L13" s="258"/>
      <c r="M13" s="258"/>
      <c r="N13" s="258"/>
      <c r="O13" s="258"/>
      <c r="P13" s="258"/>
      <c r="Q13" s="258"/>
      <c r="R13" s="258"/>
      <c r="S13" s="258"/>
      <c r="T13" s="258"/>
      <c r="U13" s="258"/>
      <c r="V13" s="258"/>
      <c r="W13" s="258"/>
      <c r="X13" s="258"/>
      <c r="Y13" s="258"/>
      <c r="Z13" s="259"/>
      <c r="AA13" s="225"/>
      <c r="AB13" s="225"/>
    </row>
    <row r="14" spans="1:28" s="150" customFormat="1" ht="9.75" thickBot="1">
      <c r="A14" s="255">
        <v>5</v>
      </c>
      <c r="B14" s="286" t="s">
        <v>134</v>
      </c>
      <c r="C14" s="130" t="s">
        <v>128</v>
      </c>
      <c r="D14" s="114" t="s">
        <v>278</v>
      </c>
      <c r="E14" s="119" t="e">
        <f>VLOOKUP(D14,'DANH SACH H'!$A$2:$B$9,2,0)</f>
        <v>#N/A</v>
      </c>
      <c r="F14" s="119"/>
      <c r="G14" s="119"/>
      <c r="H14" s="119"/>
      <c r="I14" s="119"/>
      <c r="J14" s="119"/>
      <c r="K14" s="119"/>
      <c r="L14" s="119"/>
      <c r="M14" s="119"/>
      <c r="N14" s="119"/>
      <c r="O14" s="119"/>
      <c r="P14" s="119"/>
      <c r="Q14" s="119"/>
      <c r="R14" s="119"/>
      <c r="S14" s="119"/>
      <c r="T14" s="119"/>
      <c r="U14" s="119"/>
      <c r="V14" s="119"/>
      <c r="W14" s="119"/>
      <c r="X14" s="119"/>
      <c r="Y14" s="119"/>
      <c r="Z14" s="270"/>
      <c r="AA14" s="225">
        <f>SUM(F14:Y14)</f>
        <v>0</v>
      </c>
      <c r="AB14" s="225"/>
    </row>
    <row r="15" spans="1:28" s="150" customFormat="1" ht="9">
      <c r="A15" s="178">
        <v>1</v>
      </c>
      <c r="B15" s="269" t="s">
        <v>140</v>
      </c>
      <c r="C15" s="117" t="s">
        <v>344</v>
      </c>
      <c r="D15" s="41" t="s">
        <v>253</v>
      </c>
      <c r="E15" s="256">
        <f>VLOOKUP(D15,'DANH SACH H'!$A$2:$B$7,2,0)</f>
        <v>15</v>
      </c>
      <c r="F15" s="256"/>
      <c r="G15" s="256"/>
      <c r="H15" s="256"/>
      <c r="I15" s="256"/>
      <c r="J15" s="256"/>
      <c r="K15" s="256"/>
      <c r="L15" s="256"/>
      <c r="M15" s="256"/>
      <c r="N15" s="256"/>
      <c r="O15" s="256"/>
      <c r="P15" s="256"/>
      <c r="Q15" s="256"/>
      <c r="R15" s="256"/>
      <c r="S15" s="256"/>
      <c r="T15" s="256"/>
      <c r="U15" s="256"/>
      <c r="V15" s="256"/>
      <c r="W15" s="256"/>
      <c r="X15" s="256"/>
      <c r="Y15" s="256"/>
      <c r="Z15" s="272"/>
      <c r="AA15" s="134">
        <v>32</v>
      </c>
      <c r="AB15" s="225">
        <v>270</v>
      </c>
    </row>
    <row r="16" spans="1:28" s="150" customFormat="1" ht="9">
      <c r="A16" s="145">
        <v>2</v>
      </c>
      <c r="B16" s="165" t="s">
        <v>140</v>
      </c>
      <c r="C16" s="15" t="s">
        <v>343</v>
      </c>
      <c r="D16" s="16" t="s">
        <v>253</v>
      </c>
      <c r="E16" s="184">
        <f>VLOOKUP(D16,'DANH SACH H'!$A$2:$B$7,2,0)</f>
        <v>15</v>
      </c>
      <c r="F16" s="184"/>
      <c r="G16" s="184"/>
      <c r="H16" s="184"/>
      <c r="I16" s="184"/>
      <c r="J16" s="184"/>
      <c r="K16" s="184"/>
      <c r="L16" s="184"/>
      <c r="M16" s="184"/>
      <c r="N16" s="184"/>
      <c r="O16" s="184"/>
      <c r="P16" s="184"/>
      <c r="Q16" s="184"/>
      <c r="R16" s="184"/>
      <c r="S16" s="184"/>
      <c r="T16" s="184"/>
      <c r="U16" s="184"/>
      <c r="V16" s="184"/>
      <c r="W16" s="184"/>
      <c r="X16" s="184"/>
      <c r="Y16" s="184"/>
      <c r="Z16" s="257"/>
      <c r="AA16" s="134">
        <v>32</v>
      </c>
      <c r="AB16" s="225">
        <v>180</v>
      </c>
    </row>
    <row r="17" spans="1:28" s="150" customFormat="1" ht="9">
      <c r="A17" s="145">
        <v>3</v>
      </c>
      <c r="B17" s="131" t="s">
        <v>140</v>
      </c>
      <c r="C17" s="15" t="s">
        <v>128</v>
      </c>
      <c r="D17" s="16" t="s">
        <v>244</v>
      </c>
      <c r="E17" s="184">
        <f>VLOOKUP(D17,'DANH SACH H'!$A$2:$B$7,2,0)</f>
        <v>35</v>
      </c>
      <c r="F17" s="184"/>
      <c r="G17" s="184"/>
      <c r="H17" s="184"/>
      <c r="I17" s="184"/>
      <c r="J17" s="186"/>
      <c r="K17" s="186"/>
      <c r="L17" s="186"/>
      <c r="M17" s="186"/>
      <c r="N17" s="186"/>
      <c r="O17" s="184"/>
      <c r="P17" s="184"/>
      <c r="Q17" s="184"/>
      <c r="R17" s="184"/>
      <c r="S17" s="184"/>
      <c r="T17" s="184"/>
      <c r="U17" s="184"/>
      <c r="V17" s="184"/>
      <c r="W17" s="184"/>
      <c r="X17" s="184"/>
      <c r="Y17" s="184"/>
      <c r="Z17" s="257"/>
      <c r="AA17" s="225">
        <f>SUM(F17:Y17)</f>
        <v>0</v>
      </c>
      <c r="AB17" s="225"/>
    </row>
    <row r="18" spans="1:30" s="150" customFormat="1" ht="18">
      <c r="A18" s="145">
        <v>4</v>
      </c>
      <c r="B18" s="131" t="s">
        <v>140</v>
      </c>
      <c r="C18" s="261" t="s">
        <v>348</v>
      </c>
      <c r="D18" s="16" t="s">
        <v>241</v>
      </c>
      <c r="E18" s="184">
        <f>VLOOKUP(D18,'DANH SACH H'!$A$2:$B$7,2,0)</f>
        <v>11</v>
      </c>
      <c r="F18" s="184">
        <v>8</v>
      </c>
      <c r="G18" s="184">
        <v>8</v>
      </c>
      <c r="H18" s="184">
        <v>8</v>
      </c>
      <c r="I18" s="184">
        <v>8</v>
      </c>
      <c r="J18" s="184">
        <v>8</v>
      </c>
      <c r="K18" s="184">
        <v>8</v>
      </c>
      <c r="L18" s="184">
        <v>8</v>
      </c>
      <c r="M18" s="184">
        <v>8</v>
      </c>
      <c r="N18" s="184">
        <v>8</v>
      </c>
      <c r="O18" s="184">
        <v>8</v>
      </c>
      <c r="P18" s="184">
        <v>8</v>
      </c>
      <c r="Q18" s="184">
        <v>8</v>
      </c>
      <c r="R18" s="184">
        <v>8</v>
      </c>
      <c r="S18" s="184">
        <v>8</v>
      </c>
      <c r="T18" s="184">
        <v>8</v>
      </c>
      <c r="U18" s="184"/>
      <c r="V18" s="184"/>
      <c r="W18" s="184"/>
      <c r="X18" s="184"/>
      <c r="Y18" s="184"/>
      <c r="Z18" s="257"/>
      <c r="AA18" s="225">
        <f>SUM(F18:Y18)</f>
        <v>120</v>
      </c>
      <c r="AB18" s="225">
        <v>120</v>
      </c>
      <c r="AC18" s="150">
        <v>26</v>
      </c>
      <c r="AD18" s="150">
        <v>94</v>
      </c>
    </row>
    <row r="19" spans="1:30" s="150" customFormat="1" ht="18">
      <c r="A19" s="145">
        <v>5</v>
      </c>
      <c r="B19" s="131" t="s">
        <v>140</v>
      </c>
      <c r="C19" s="261" t="s">
        <v>345</v>
      </c>
      <c r="D19" s="16" t="s">
        <v>245</v>
      </c>
      <c r="E19" s="184">
        <f>VLOOKUP(D19,'DANH SACH H'!$A$2:$B$7,2,0)</f>
        <v>16</v>
      </c>
      <c r="F19" s="184">
        <v>3</v>
      </c>
      <c r="G19" s="184">
        <v>3</v>
      </c>
      <c r="H19" s="184">
        <v>3</v>
      </c>
      <c r="I19" s="184">
        <v>3</v>
      </c>
      <c r="J19" s="184">
        <v>3</v>
      </c>
      <c r="K19" s="184">
        <v>3</v>
      </c>
      <c r="L19" s="184">
        <v>3</v>
      </c>
      <c r="M19" s="184">
        <v>3</v>
      </c>
      <c r="N19" s="184">
        <v>3</v>
      </c>
      <c r="O19" s="184">
        <v>3</v>
      </c>
      <c r="P19" s="184"/>
      <c r="Q19" s="184"/>
      <c r="R19" s="184"/>
      <c r="S19" s="184"/>
      <c r="T19" s="184"/>
      <c r="U19" s="184"/>
      <c r="V19" s="184"/>
      <c r="W19" s="184"/>
      <c r="X19" s="184"/>
      <c r="Y19" s="184"/>
      <c r="Z19" s="257"/>
      <c r="AA19" s="225">
        <f>SUM(F19:Y19)</f>
        <v>30</v>
      </c>
      <c r="AB19" s="225">
        <v>30</v>
      </c>
      <c r="AC19" s="150">
        <v>28</v>
      </c>
      <c r="AD19" s="150">
        <v>2</v>
      </c>
    </row>
    <row r="20" spans="1:28" s="150" customFormat="1" ht="9.75" thickBot="1">
      <c r="A20" s="232"/>
      <c r="B20" s="131" t="s">
        <v>140</v>
      </c>
      <c r="C20" s="130" t="s">
        <v>358</v>
      </c>
      <c r="D20" s="114" t="s">
        <v>275</v>
      </c>
      <c r="E20" s="119">
        <f>VLOOKUP(D20,'DANH SACH H'!$A$2:$B$8,2,0)</f>
        <v>30</v>
      </c>
      <c r="F20" s="119">
        <v>4</v>
      </c>
      <c r="G20" s="119">
        <v>4</v>
      </c>
      <c r="H20" s="119">
        <v>4</v>
      </c>
      <c r="I20" s="119">
        <v>4</v>
      </c>
      <c r="J20" s="119">
        <v>4</v>
      </c>
      <c r="K20" s="119">
        <v>4</v>
      </c>
      <c r="L20" s="119">
        <v>4</v>
      </c>
      <c r="M20" s="119">
        <v>4</v>
      </c>
      <c r="N20" s="119">
        <v>4</v>
      </c>
      <c r="O20" s="119">
        <v>4</v>
      </c>
      <c r="P20" s="119">
        <v>4</v>
      </c>
      <c r="Q20" s="119">
        <v>4</v>
      </c>
      <c r="R20" s="119">
        <v>4</v>
      </c>
      <c r="S20" s="119">
        <v>4</v>
      </c>
      <c r="T20" s="119">
        <v>4</v>
      </c>
      <c r="U20" s="258"/>
      <c r="V20" s="258"/>
      <c r="W20" s="258"/>
      <c r="X20" s="258"/>
      <c r="Y20" s="258"/>
      <c r="Z20" s="259"/>
      <c r="AA20" s="225"/>
      <c r="AB20" s="225"/>
    </row>
    <row r="21" spans="1:30" s="150" customFormat="1" ht="9.75" thickBot="1">
      <c r="A21" s="255">
        <v>6</v>
      </c>
      <c r="B21" s="286" t="s">
        <v>140</v>
      </c>
      <c r="C21" s="406" t="s">
        <v>352</v>
      </c>
      <c r="D21" s="114" t="s">
        <v>278</v>
      </c>
      <c r="E21" s="119" t="e">
        <f>VLOOKUP(D21,'DANH SACH H'!$A$2:$B$9,2,0)</f>
        <v>#N/A</v>
      </c>
      <c r="F21" s="119">
        <v>4</v>
      </c>
      <c r="G21" s="119">
        <v>4</v>
      </c>
      <c r="H21" s="119">
        <v>4</v>
      </c>
      <c r="I21" s="119">
        <v>4</v>
      </c>
      <c r="J21" s="119">
        <v>4</v>
      </c>
      <c r="K21" s="119">
        <v>4</v>
      </c>
      <c r="L21" s="119">
        <v>4</v>
      </c>
      <c r="M21" s="119">
        <v>4</v>
      </c>
      <c r="N21" s="119">
        <v>4</v>
      </c>
      <c r="O21" s="119">
        <v>4</v>
      </c>
      <c r="P21" s="119">
        <v>4</v>
      </c>
      <c r="Q21" s="119">
        <v>1</v>
      </c>
      <c r="R21" s="119"/>
      <c r="S21" s="119"/>
      <c r="T21" s="119"/>
      <c r="U21" s="119"/>
      <c r="V21" s="119"/>
      <c r="W21" s="119"/>
      <c r="X21" s="119"/>
      <c r="Y21" s="119"/>
      <c r="Z21" s="270"/>
      <c r="AA21" s="225">
        <f aca="true" t="shared" si="0" ref="AA21:AA36">SUM(F21:Y21)</f>
        <v>45</v>
      </c>
      <c r="AB21" s="225">
        <v>45</v>
      </c>
      <c r="AC21" s="150">
        <v>39</v>
      </c>
      <c r="AD21" s="150">
        <v>6</v>
      </c>
    </row>
    <row r="22" spans="1:30" s="150" customFormat="1" ht="9">
      <c r="A22" s="178">
        <v>1</v>
      </c>
      <c r="B22" s="269" t="s">
        <v>94</v>
      </c>
      <c r="C22" s="117" t="s">
        <v>342</v>
      </c>
      <c r="D22" s="41" t="s">
        <v>253</v>
      </c>
      <c r="E22" s="256">
        <f>VLOOKUP(D22,'DANH SACH H'!$A$2:$B$7,2,0)</f>
        <v>15</v>
      </c>
      <c r="F22" s="256">
        <v>24</v>
      </c>
      <c r="G22" s="256">
        <v>24</v>
      </c>
      <c r="H22" s="256">
        <v>24</v>
      </c>
      <c r="I22" s="256">
        <v>24</v>
      </c>
      <c r="J22" s="256">
        <v>24</v>
      </c>
      <c r="K22" s="256">
        <v>24</v>
      </c>
      <c r="L22" s="256">
        <v>24</v>
      </c>
      <c r="M22" s="256">
        <v>24</v>
      </c>
      <c r="N22" s="256">
        <v>18</v>
      </c>
      <c r="O22" s="256"/>
      <c r="P22" s="256"/>
      <c r="Q22" s="256"/>
      <c r="R22" s="256"/>
      <c r="S22" s="256"/>
      <c r="T22" s="256"/>
      <c r="U22" s="256"/>
      <c r="V22" s="256"/>
      <c r="W22" s="256"/>
      <c r="X22" s="256"/>
      <c r="Y22" s="256"/>
      <c r="Z22" s="272"/>
      <c r="AA22" s="134">
        <f t="shared" si="0"/>
        <v>210</v>
      </c>
      <c r="AB22" s="225">
        <v>210</v>
      </c>
      <c r="AC22" s="150">
        <v>23</v>
      </c>
      <c r="AD22" s="150">
        <v>187</v>
      </c>
    </row>
    <row r="23" spans="1:28" s="150" customFormat="1" ht="9">
      <c r="A23" s="145">
        <v>3</v>
      </c>
      <c r="B23" s="146" t="s">
        <v>94</v>
      </c>
      <c r="C23" s="15" t="s">
        <v>128</v>
      </c>
      <c r="D23" s="16" t="s">
        <v>275</v>
      </c>
      <c r="E23" s="184">
        <f>VLOOKUP(D23,'DANH SACH H'!$A$2:$B$8,2,0)</f>
        <v>30</v>
      </c>
      <c r="F23" s="184"/>
      <c r="G23" s="184"/>
      <c r="H23" s="184"/>
      <c r="I23" s="184"/>
      <c r="J23" s="184"/>
      <c r="K23" s="184"/>
      <c r="L23" s="184"/>
      <c r="M23" s="184"/>
      <c r="N23" s="184"/>
      <c r="O23" s="184"/>
      <c r="P23" s="184"/>
      <c r="Q23" s="184"/>
      <c r="R23" s="184"/>
      <c r="S23" s="184"/>
      <c r="T23" s="184"/>
      <c r="U23" s="184"/>
      <c r="V23" s="184"/>
      <c r="W23" s="184"/>
      <c r="X23" s="184"/>
      <c r="Y23" s="184"/>
      <c r="Z23" s="257"/>
      <c r="AA23" s="225">
        <f t="shared" si="0"/>
        <v>0</v>
      </c>
      <c r="AB23" s="225"/>
    </row>
    <row r="24" spans="1:30" s="150" customFormat="1" ht="9.75" thickBot="1">
      <c r="A24" s="255">
        <v>4</v>
      </c>
      <c r="B24" s="432" t="s">
        <v>94</v>
      </c>
      <c r="C24" s="406" t="s">
        <v>354</v>
      </c>
      <c r="D24" s="114" t="s">
        <v>278</v>
      </c>
      <c r="E24" s="119" t="e">
        <f>VLOOKUP(D24,'DANH SACH H'!$A$2:$B$9,2,0)</f>
        <v>#N/A</v>
      </c>
      <c r="F24" s="119">
        <v>8</v>
      </c>
      <c r="G24" s="119">
        <v>8</v>
      </c>
      <c r="H24" s="119">
        <v>8</v>
      </c>
      <c r="I24" s="119">
        <v>8</v>
      </c>
      <c r="J24" s="119">
        <v>8</v>
      </c>
      <c r="K24" s="119">
        <v>8</v>
      </c>
      <c r="L24" s="119">
        <v>8</v>
      </c>
      <c r="M24" s="119">
        <v>8</v>
      </c>
      <c r="N24" s="119">
        <v>8</v>
      </c>
      <c r="O24" s="119">
        <v>8</v>
      </c>
      <c r="P24" s="119">
        <v>8</v>
      </c>
      <c r="Q24" s="119">
        <v>2</v>
      </c>
      <c r="R24" s="119"/>
      <c r="S24" s="119"/>
      <c r="T24" s="119"/>
      <c r="U24" s="119"/>
      <c r="V24" s="119"/>
      <c r="W24" s="119"/>
      <c r="X24" s="119"/>
      <c r="Y24" s="119"/>
      <c r="Z24" s="270"/>
      <c r="AA24" s="225">
        <f t="shared" si="0"/>
        <v>90</v>
      </c>
      <c r="AB24" s="225">
        <v>90</v>
      </c>
      <c r="AC24" s="150">
        <v>8</v>
      </c>
      <c r="AD24" s="150">
        <v>82</v>
      </c>
    </row>
    <row r="25" spans="1:30" s="150" customFormat="1" ht="9">
      <c r="A25" s="178">
        <v>1</v>
      </c>
      <c r="B25" s="269" t="s">
        <v>75</v>
      </c>
      <c r="C25" s="117" t="s">
        <v>335</v>
      </c>
      <c r="D25" s="41" t="s">
        <v>149</v>
      </c>
      <c r="E25" s="256">
        <f>VLOOKUP(D25,'DANH SACH H'!$A$2:$B$7,2,0)</f>
        <v>30</v>
      </c>
      <c r="F25" s="256">
        <v>8</v>
      </c>
      <c r="G25" s="256">
        <v>8</v>
      </c>
      <c r="H25" s="256">
        <v>8</v>
      </c>
      <c r="I25" s="256">
        <v>8</v>
      </c>
      <c r="J25" s="256">
        <v>8</v>
      </c>
      <c r="K25" s="256">
        <v>5</v>
      </c>
      <c r="L25" s="256"/>
      <c r="M25" s="256"/>
      <c r="N25" s="256"/>
      <c r="O25" s="256"/>
      <c r="P25" s="256"/>
      <c r="Q25" s="256"/>
      <c r="R25" s="256"/>
      <c r="S25" s="256"/>
      <c r="T25" s="256"/>
      <c r="U25" s="256"/>
      <c r="V25" s="256"/>
      <c r="W25" s="256"/>
      <c r="X25" s="256"/>
      <c r="Y25" s="256"/>
      <c r="Z25" s="272"/>
      <c r="AA25" s="225">
        <f t="shared" si="0"/>
        <v>45</v>
      </c>
      <c r="AB25" s="225">
        <v>45</v>
      </c>
      <c r="AC25" s="150">
        <v>6</v>
      </c>
      <c r="AD25" s="150">
        <v>39</v>
      </c>
    </row>
    <row r="26" spans="1:30" s="150" customFormat="1" ht="9">
      <c r="A26" s="145">
        <v>2</v>
      </c>
      <c r="B26" s="131" t="s">
        <v>75</v>
      </c>
      <c r="C26" s="15" t="s">
        <v>337</v>
      </c>
      <c r="D26" s="16" t="s">
        <v>149</v>
      </c>
      <c r="E26" s="184">
        <f>VLOOKUP(D26,'DANH SACH H'!$A$2:$B$7,2,0)</f>
        <v>30</v>
      </c>
      <c r="F26" s="184">
        <v>8</v>
      </c>
      <c r="G26" s="184">
        <v>8</v>
      </c>
      <c r="H26" s="184">
        <v>8</v>
      </c>
      <c r="I26" s="184">
        <v>8</v>
      </c>
      <c r="J26" s="184">
        <v>8</v>
      </c>
      <c r="K26" s="184">
        <v>5</v>
      </c>
      <c r="L26" s="184"/>
      <c r="M26" s="184"/>
      <c r="N26" s="184"/>
      <c r="O26" s="184"/>
      <c r="P26" s="184"/>
      <c r="Q26" s="184"/>
      <c r="R26" s="184"/>
      <c r="S26" s="184"/>
      <c r="T26" s="184"/>
      <c r="U26" s="184"/>
      <c r="V26" s="184"/>
      <c r="W26" s="184"/>
      <c r="X26" s="184"/>
      <c r="Y26" s="184"/>
      <c r="Z26" s="257"/>
      <c r="AA26" s="225">
        <f t="shared" si="0"/>
        <v>45</v>
      </c>
      <c r="AB26" s="225">
        <v>120</v>
      </c>
      <c r="AC26" s="150">
        <v>6</v>
      </c>
      <c r="AD26" s="150">
        <v>39</v>
      </c>
    </row>
    <row r="27" spans="1:28" s="150" customFormat="1" ht="9">
      <c r="A27" s="145">
        <v>3</v>
      </c>
      <c r="B27" s="131" t="s">
        <v>75</v>
      </c>
      <c r="C27" s="15" t="s">
        <v>128</v>
      </c>
      <c r="D27" s="16" t="s">
        <v>253</v>
      </c>
      <c r="E27" s="184">
        <f>VLOOKUP(D27,'DANH SACH H'!$A$2:$B$7,2,0)</f>
        <v>15</v>
      </c>
      <c r="F27" s="184"/>
      <c r="G27" s="184"/>
      <c r="H27" s="184"/>
      <c r="I27" s="184"/>
      <c r="J27" s="186"/>
      <c r="K27" s="186"/>
      <c r="L27" s="186"/>
      <c r="M27" s="186"/>
      <c r="N27" s="186"/>
      <c r="O27" s="184"/>
      <c r="P27" s="184"/>
      <c r="Q27" s="184"/>
      <c r="R27" s="184"/>
      <c r="S27" s="184"/>
      <c r="T27" s="184"/>
      <c r="U27" s="184"/>
      <c r="V27" s="184"/>
      <c r="W27" s="184"/>
      <c r="X27" s="184"/>
      <c r="Y27" s="184"/>
      <c r="Z27" s="257"/>
      <c r="AA27" s="134">
        <f t="shared" si="0"/>
        <v>0</v>
      </c>
      <c r="AB27" s="225"/>
    </row>
    <row r="28" spans="1:28" s="150" customFormat="1" ht="9">
      <c r="A28" s="145">
        <v>4</v>
      </c>
      <c r="B28" s="131" t="s">
        <v>75</v>
      </c>
      <c r="C28" s="15" t="s">
        <v>128</v>
      </c>
      <c r="D28" s="16" t="s">
        <v>241</v>
      </c>
      <c r="E28" s="184">
        <f>VLOOKUP(D28,'DANH SACH H'!$A$2:$B$7,2,0)</f>
        <v>11</v>
      </c>
      <c r="F28" s="184"/>
      <c r="G28" s="184"/>
      <c r="H28" s="184"/>
      <c r="I28" s="184"/>
      <c r="J28" s="186"/>
      <c r="K28" s="186"/>
      <c r="L28" s="186"/>
      <c r="M28" s="186"/>
      <c r="N28" s="186"/>
      <c r="O28" s="184"/>
      <c r="P28" s="184"/>
      <c r="Q28" s="184"/>
      <c r="R28" s="184"/>
      <c r="S28" s="184"/>
      <c r="T28" s="184"/>
      <c r="U28" s="184"/>
      <c r="V28" s="184"/>
      <c r="W28" s="184"/>
      <c r="X28" s="184"/>
      <c r="Y28" s="184"/>
      <c r="Z28" s="257"/>
      <c r="AA28" s="225">
        <f t="shared" si="0"/>
        <v>0</v>
      </c>
      <c r="AB28" s="225"/>
    </row>
    <row r="29" spans="1:30" s="150" customFormat="1" ht="9.75" thickBot="1">
      <c r="A29" s="255">
        <v>5</v>
      </c>
      <c r="B29" s="286" t="s">
        <v>75</v>
      </c>
      <c r="C29" s="406" t="s">
        <v>353</v>
      </c>
      <c r="D29" s="114" t="s">
        <v>278</v>
      </c>
      <c r="E29" s="119" t="e">
        <f>VLOOKUP(D29,'DANH SACH H'!$A$2:$B$9,2,0)</f>
        <v>#N/A</v>
      </c>
      <c r="F29" s="119">
        <v>4</v>
      </c>
      <c r="G29" s="119">
        <v>4</v>
      </c>
      <c r="H29" s="119">
        <v>4</v>
      </c>
      <c r="I29" s="119">
        <v>4</v>
      </c>
      <c r="J29" s="119">
        <v>4</v>
      </c>
      <c r="K29" s="119">
        <v>4</v>
      </c>
      <c r="L29" s="119">
        <v>4</v>
      </c>
      <c r="M29" s="119">
        <v>4</v>
      </c>
      <c r="N29" s="119">
        <v>4</v>
      </c>
      <c r="O29" s="119">
        <v>4</v>
      </c>
      <c r="P29" s="119">
        <v>4</v>
      </c>
      <c r="Q29" s="119">
        <v>4</v>
      </c>
      <c r="R29" s="119">
        <v>4</v>
      </c>
      <c r="S29" s="119">
        <v>4</v>
      </c>
      <c r="T29" s="119">
        <v>4</v>
      </c>
      <c r="U29" s="119"/>
      <c r="V29" s="119"/>
      <c r="W29" s="119"/>
      <c r="X29" s="119"/>
      <c r="Y29" s="119"/>
      <c r="Z29" s="270"/>
      <c r="AA29" s="225">
        <f t="shared" si="0"/>
        <v>60</v>
      </c>
      <c r="AB29" s="225">
        <v>60</v>
      </c>
      <c r="AC29" s="150">
        <v>46</v>
      </c>
      <c r="AD29" s="150">
        <v>14</v>
      </c>
    </row>
    <row r="30" spans="1:30" s="150" customFormat="1" ht="9">
      <c r="A30" s="291">
        <v>1</v>
      </c>
      <c r="B30" s="346" t="s">
        <v>71</v>
      </c>
      <c r="C30" s="392" t="s">
        <v>347</v>
      </c>
      <c r="D30" s="289" t="s">
        <v>244</v>
      </c>
      <c r="E30" s="350">
        <f>VLOOKUP(D30,'DANH SACH H'!$A$2:$B$7,2,0)</f>
        <v>35</v>
      </c>
      <c r="F30" s="350">
        <v>8</v>
      </c>
      <c r="G30" s="350">
        <v>8</v>
      </c>
      <c r="H30" s="350">
        <v>8</v>
      </c>
      <c r="I30" s="350">
        <v>8</v>
      </c>
      <c r="J30" s="350">
        <v>8</v>
      </c>
      <c r="K30" s="350">
        <v>8</v>
      </c>
      <c r="L30" s="350">
        <v>8</v>
      </c>
      <c r="M30" s="350">
        <v>8</v>
      </c>
      <c r="N30" s="350">
        <v>8</v>
      </c>
      <c r="O30" s="350">
        <v>8</v>
      </c>
      <c r="P30" s="350">
        <v>8</v>
      </c>
      <c r="Q30" s="350">
        <v>8</v>
      </c>
      <c r="R30" s="350">
        <v>8</v>
      </c>
      <c r="S30" s="350">
        <v>8</v>
      </c>
      <c r="T30" s="350">
        <v>8</v>
      </c>
      <c r="U30" s="350"/>
      <c r="V30" s="350"/>
      <c r="W30" s="350"/>
      <c r="X30" s="350"/>
      <c r="Y30" s="350"/>
      <c r="Z30" s="403"/>
      <c r="AA30" s="225">
        <f t="shared" si="0"/>
        <v>120</v>
      </c>
      <c r="AB30" s="225">
        <v>120</v>
      </c>
      <c r="AC30" s="150">
        <v>32</v>
      </c>
      <c r="AD30" s="150">
        <v>88</v>
      </c>
    </row>
    <row r="31" spans="1:30" s="150" customFormat="1" ht="9.75" thickBot="1">
      <c r="A31" s="145">
        <v>2</v>
      </c>
      <c r="B31" s="131" t="s">
        <v>71</v>
      </c>
      <c r="C31" s="261" t="s">
        <v>349</v>
      </c>
      <c r="D31" s="16" t="s">
        <v>243</v>
      </c>
      <c r="E31" s="184">
        <f>VLOOKUP(D31,'DANH SACH H'!$A$2:$B$7,2,0)</f>
        <v>24</v>
      </c>
      <c r="F31" s="184">
        <v>8</v>
      </c>
      <c r="G31" s="184">
        <v>8</v>
      </c>
      <c r="H31" s="184">
        <v>8</v>
      </c>
      <c r="I31" s="184">
        <v>8</v>
      </c>
      <c r="J31" s="184">
        <v>8</v>
      </c>
      <c r="K31" s="184">
        <v>8</v>
      </c>
      <c r="L31" s="184">
        <v>8</v>
      </c>
      <c r="M31" s="184">
        <v>8</v>
      </c>
      <c r="N31" s="184">
        <v>8</v>
      </c>
      <c r="O31" s="184">
        <v>8</v>
      </c>
      <c r="P31" s="184">
        <v>8</v>
      </c>
      <c r="Q31" s="184">
        <v>8</v>
      </c>
      <c r="R31" s="184">
        <v>8</v>
      </c>
      <c r="S31" s="184">
        <v>8</v>
      </c>
      <c r="T31" s="184">
        <v>8</v>
      </c>
      <c r="U31" s="184"/>
      <c r="V31" s="184"/>
      <c r="W31" s="184"/>
      <c r="X31" s="184"/>
      <c r="Y31" s="184"/>
      <c r="Z31" s="257"/>
      <c r="AA31" s="225">
        <f t="shared" si="0"/>
        <v>120</v>
      </c>
      <c r="AB31" s="225">
        <v>120</v>
      </c>
      <c r="AC31" s="150">
        <v>23</v>
      </c>
      <c r="AD31" s="150">
        <v>97</v>
      </c>
    </row>
    <row r="32" spans="1:30" s="150" customFormat="1" ht="9">
      <c r="A32" s="178">
        <v>1</v>
      </c>
      <c r="B32" s="269" t="s">
        <v>73</v>
      </c>
      <c r="C32" s="117" t="s">
        <v>336</v>
      </c>
      <c r="D32" s="41" t="s">
        <v>149</v>
      </c>
      <c r="E32" s="256">
        <f>VLOOKUP(D32,'DANH SACH H'!$A$2:$B$7,2,0)</f>
        <v>30</v>
      </c>
      <c r="F32" s="256">
        <v>8</v>
      </c>
      <c r="G32" s="256">
        <v>8</v>
      </c>
      <c r="H32" s="256">
        <v>8</v>
      </c>
      <c r="I32" s="256">
        <v>8</v>
      </c>
      <c r="J32" s="256">
        <v>8</v>
      </c>
      <c r="K32" s="256">
        <v>8</v>
      </c>
      <c r="L32" s="256">
        <v>8</v>
      </c>
      <c r="M32" s="256">
        <v>4</v>
      </c>
      <c r="N32" s="256"/>
      <c r="O32" s="256"/>
      <c r="P32" s="256"/>
      <c r="Q32" s="256"/>
      <c r="R32" s="256"/>
      <c r="S32" s="256"/>
      <c r="T32" s="256"/>
      <c r="U32" s="256"/>
      <c r="V32" s="256"/>
      <c r="W32" s="256"/>
      <c r="X32" s="256"/>
      <c r="Y32" s="256"/>
      <c r="Z32" s="272"/>
      <c r="AA32" s="225">
        <f t="shared" si="0"/>
        <v>60</v>
      </c>
      <c r="AB32" s="225">
        <v>75</v>
      </c>
      <c r="AC32" s="150">
        <v>8</v>
      </c>
      <c r="AD32" s="150">
        <v>52</v>
      </c>
    </row>
    <row r="33" spans="1:28" s="150" customFormat="1" ht="9">
      <c r="A33" s="145">
        <v>2</v>
      </c>
      <c r="B33" s="131" t="s">
        <v>73</v>
      </c>
      <c r="C33" s="15" t="s">
        <v>128</v>
      </c>
      <c r="D33" s="16" t="s">
        <v>149</v>
      </c>
      <c r="E33" s="184">
        <f>VLOOKUP(D33,'DANH SACH H'!$A$2:$B$7,2,0)</f>
        <v>30</v>
      </c>
      <c r="F33" s="184"/>
      <c r="G33" s="184"/>
      <c r="H33" s="184"/>
      <c r="I33" s="184"/>
      <c r="J33" s="184"/>
      <c r="K33" s="184"/>
      <c r="L33" s="184"/>
      <c r="M33" s="184"/>
      <c r="N33" s="184"/>
      <c r="O33" s="184"/>
      <c r="P33" s="184"/>
      <c r="Q33" s="184"/>
      <c r="R33" s="184"/>
      <c r="S33" s="184"/>
      <c r="T33" s="184"/>
      <c r="U33" s="184"/>
      <c r="V33" s="184"/>
      <c r="W33" s="184"/>
      <c r="X33" s="184"/>
      <c r="Y33" s="184"/>
      <c r="Z33" s="257"/>
      <c r="AA33" s="225">
        <f t="shared" si="0"/>
        <v>0</v>
      </c>
      <c r="AB33" s="225"/>
    </row>
    <row r="34" spans="1:30" s="150" customFormat="1" ht="9">
      <c r="A34" s="145">
        <v>3</v>
      </c>
      <c r="B34" s="283" t="s">
        <v>73</v>
      </c>
      <c r="C34" s="261" t="s">
        <v>349</v>
      </c>
      <c r="D34" s="16" t="s">
        <v>245</v>
      </c>
      <c r="E34" s="184">
        <f>VLOOKUP(D34,'DANH SACH H'!$A$2:$B$7,2,0)</f>
        <v>16</v>
      </c>
      <c r="F34" s="184">
        <v>8</v>
      </c>
      <c r="G34" s="184">
        <v>8</v>
      </c>
      <c r="H34" s="184">
        <v>8</v>
      </c>
      <c r="I34" s="184">
        <v>8</v>
      </c>
      <c r="J34" s="184">
        <v>8</v>
      </c>
      <c r="K34" s="184">
        <v>8</v>
      </c>
      <c r="L34" s="184">
        <v>8</v>
      </c>
      <c r="M34" s="184">
        <v>8</v>
      </c>
      <c r="N34" s="184">
        <v>8</v>
      </c>
      <c r="O34" s="184">
        <v>8</v>
      </c>
      <c r="P34" s="184">
        <v>8</v>
      </c>
      <c r="Q34" s="184">
        <v>8</v>
      </c>
      <c r="R34" s="184">
        <v>8</v>
      </c>
      <c r="S34" s="184">
        <v>8</v>
      </c>
      <c r="T34" s="184">
        <v>8</v>
      </c>
      <c r="U34" s="184"/>
      <c r="V34" s="184"/>
      <c r="W34" s="184"/>
      <c r="X34" s="184"/>
      <c r="Y34" s="184"/>
      <c r="Z34" s="257"/>
      <c r="AA34" s="225">
        <f t="shared" si="0"/>
        <v>120</v>
      </c>
      <c r="AB34" s="225">
        <v>120</v>
      </c>
      <c r="AC34" s="150">
        <v>23</v>
      </c>
      <c r="AD34" s="150">
        <v>97</v>
      </c>
    </row>
    <row r="35" spans="1:30" s="150" customFormat="1" ht="9">
      <c r="A35" s="145">
        <v>4</v>
      </c>
      <c r="B35" s="146" t="s">
        <v>73</v>
      </c>
      <c r="C35" s="427" t="s">
        <v>355</v>
      </c>
      <c r="D35" s="16" t="s">
        <v>278</v>
      </c>
      <c r="E35" s="184" t="e">
        <f>VLOOKUP(D35,'DANH SACH H'!$A$2:$B$9,2,0)</f>
        <v>#N/A</v>
      </c>
      <c r="F35" s="184">
        <v>8</v>
      </c>
      <c r="G35" s="184">
        <v>8</v>
      </c>
      <c r="H35" s="184">
        <v>8</v>
      </c>
      <c r="I35" s="184">
        <v>8</v>
      </c>
      <c r="J35" s="184">
        <v>8</v>
      </c>
      <c r="K35" s="184">
        <v>8</v>
      </c>
      <c r="L35" s="184">
        <v>8</v>
      </c>
      <c r="M35" s="184">
        <v>8</v>
      </c>
      <c r="N35" s="184">
        <v>8</v>
      </c>
      <c r="O35" s="184">
        <v>8</v>
      </c>
      <c r="P35" s="184">
        <v>8</v>
      </c>
      <c r="Q35" s="184">
        <v>8</v>
      </c>
      <c r="R35" s="184">
        <v>8</v>
      </c>
      <c r="S35" s="184">
        <v>8</v>
      </c>
      <c r="T35" s="184">
        <v>8</v>
      </c>
      <c r="U35" s="184"/>
      <c r="V35" s="184"/>
      <c r="W35" s="184"/>
      <c r="X35" s="184"/>
      <c r="Y35" s="184"/>
      <c r="Z35" s="257"/>
      <c r="AA35" s="225">
        <f t="shared" si="0"/>
        <v>120</v>
      </c>
      <c r="AB35" s="430">
        <v>120</v>
      </c>
      <c r="AC35" s="430">
        <v>16</v>
      </c>
      <c r="AD35" s="150">
        <v>104</v>
      </c>
    </row>
    <row r="36" spans="1:30" s="150" customFormat="1" ht="9.75" thickBot="1">
      <c r="A36" s="255">
        <v>5</v>
      </c>
      <c r="B36" s="286" t="s">
        <v>73</v>
      </c>
      <c r="C36" s="408" t="s">
        <v>356</v>
      </c>
      <c r="D36" s="114" t="s">
        <v>278</v>
      </c>
      <c r="E36" s="119" t="e">
        <f>VLOOKUP(D36,'DANH SACH H'!$A$2:$B$9,2,0)</f>
        <v>#N/A</v>
      </c>
      <c r="F36" s="119">
        <v>8</v>
      </c>
      <c r="G36" s="119">
        <v>8</v>
      </c>
      <c r="H36" s="119">
        <v>8</v>
      </c>
      <c r="I36" s="119">
        <v>8</v>
      </c>
      <c r="J36" s="119">
        <v>8</v>
      </c>
      <c r="K36" s="119">
        <v>8</v>
      </c>
      <c r="L36" s="119">
        <v>8</v>
      </c>
      <c r="M36" s="119">
        <v>4</v>
      </c>
      <c r="N36" s="119"/>
      <c r="O36" s="119"/>
      <c r="P36" s="119"/>
      <c r="Q36" s="119"/>
      <c r="R36" s="119"/>
      <c r="S36" s="119"/>
      <c r="T36" s="119"/>
      <c r="U36" s="119"/>
      <c r="V36" s="119"/>
      <c r="W36" s="119"/>
      <c r="X36" s="119"/>
      <c r="Y36" s="119"/>
      <c r="Z36" s="270"/>
      <c r="AA36" s="225">
        <f t="shared" si="0"/>
        <v>60</v>
      </c>
      <c r="AB36" s="428">
        <v>60</v>
      </c>
      <c r="AC36" s="428">
        <v>10</v>
      </c>
      <c r="AD36" s="150">
        <v>50</v>
      </c>
    </row>
    <row r="37" spans="1:29" s="150" customFormat="1" ht="9">
      <c r="A37" s="291">
        <v>1</v>
      </c>
      <c r="B37" s="346" t="s">
        <v>72</v>
      </c>
      <c r="C37" s="318" t="s">
        <v>338</v>
      </c>
      <c r="D37" s="289" t="s">
        <v>149</v>
      </c>
      <c r="E37" s="350">
        <f>VLOOKUP(D37,'DANH SACH H'!$A$2:$B$7,2,0)</f>
        <v>30</v>
      </c>
      <c r="F37" s="350"/>
      <c r="G37" s="350"/>
      <c r="H37" s="350"/>
      <c r="I37" s="350"/>
      <c r="J37" s="350"/>
      <c r="K37" s="350"/>
      <c r="L37" s="350"/>
      <c r="M37" s="350"/>
      <c r="N37" s="350"/>
      <c r="O37" s="350"/>
      <c r="P37" s="350"/>
      <c r="Q37" s="350"/>
      <c r="R37" s="350"/>
      <c r="S37" s="350"/>
      <c r="T37" s="350"/>
      <c r="U37" s="350"/>
      <c r="V37" s="350"/>
      <c r="W37" s="350"/>
      <c r="X37" s="350"/>
      <c r="Y37" s="350"/>
      <c r="Z37" s="403"/>
      <c r="AA37" s="225">
        <v>64</v>
      </c>
      <c r="AB37" s="429">
        <v>160</v>
      </c>
      <c r="AC37" s="185"/>
    </row>
    <row r="38" spans="1:29" s="150" customFormat="1" ht="9">
      <c r="A38" s="145">
        <v>2</v>
      </c>
      <c r="B38" s="131" t="s">
        <v>72</v>
      </c>
      <c r="C38" s="15" t="s">
        <v>339</v>
      </c>
      <c r="D38" s="16" t="s">
        <v>149</v>
      </c>
      <c r="E38" s="184">
        <f>VLOOKUP(D38,'DANH SACH H'!$A$2:$B$7,2,0)</f>
        <v>30</v>
      </c>
      <c r="F38" s="184"/>
      <c r="G38" s="184"/>
      <c r="H38" s="184"/>
      <c r="I38" s="184"/>
      <c r="J38" s="184"/>
      <c r="K38" s="184"/>
      <c r="L38" s="184"/>
      <c r="M38" s="184"/>
      <c r="N38" s="184"/>
      <c r="O38" s="184"/>
      <c r="P38" s="184"/>
      <c r="Q38" s="184"/>
      <c r="R38" s="184"/>
      <c r="S38" s="184"/>
      <c r="T38" s="184"/>
      <c r="U38" s="184"/>
      <c r="V38" s="184"/>
      <c r="W38" s="184"/>
      <c r="X38" s="184"/>
      <c r="Y38" s="184"/>
      <c r="Z38" s="257"/>
      <c r="AA38" s="225">
        <v>64</v>
      </c>
      <c r="AB38" s="429">
        <v>270</v>
      </c>
      <c r="AC38" s="185"/>
    </row>
    <row r="39" spans="1:30" s="150" customFormat="1" ht="9.75" thickBot="1">
      <c r="A39" s="32">
        <v>3</v>
      </c>
      <c r="B39" s="266" t="s">
        <v>72</v>
      </c>
      <c r="C39" s="285" t="s">
        <v>359</v>
      </c>
      <c r="D39" s="262" t="s">
        <v>275</v>
      </c>
      <c r="E39" s="263">
        <f>VLOOKUP(D39,'DANH SACH H'!$A$2:$B$8,2,0)</f>
        <v>30</v>
      </c>
      <c r="F39" s="263">
        <v>8</v>
      </c>
      <c r="G39" s="263">
        <v>8</v>
      </c>
      <c r="H39" s="263">
        <v>8</v>
      </c>
      <c r="I39" s="263">
        <v>8</v>
      </c>
      <c r="J39" s="263">
        <v>8</v>
      </c>
      <c r="K39" s="263">
        <v>8</v>
      </c>
      <c r="L39" s="263">
        <v>8</v>
      </c>
      <c r="M39" s="263">
        <v>8</v>
      </c>
      <c r="N39" s="263">
        <v>8</v>
      </c>
      <c r="O39" s="263">
        <v>8</v>
      </c>
      <c r="P39" s="263">
        <v>8</v>
      </c>
      <c r="Q39" s="263">
        <v>8</v>
      </c>
      <c r="R39" s="263">
        <v>8</v>
      </c>
      <c r="S39" s="263">
        <v>8</v>
      </c>
      <c r="T39" s="263">
        <v>8</v>
      </c>
      <c r="U39" s="263">
        <v>8</v>
      </c>
      <c r="V39" s="263">
        <v>8</v>
      </c>
      <c r="W39" s="263">
        <v>8</v>
      </c>
      <c r="X39" s="263">
        <v>6</v>
      </c>
      <c r="Y39" s="263"/>
      <c r="Z39" s="264"/>
      <c r="AA39" s="225">
        <f>SUM(F39:Y39)</f>
        <v>150</v>
      </c>
      <c r="AB39" s="225">
        <v>150</v>
      </c>
      <c r="AC39" s="150">
        <v>22</v>
      </c>
      <c r="AD39" s="150">
        <v>128</v>
      </c>
    </row>
    <row r="40" spans="1:28" s="150" customFormat="1" ht="9.75" thickTop="1">
      <c r="A40" s="42"/>
      <c r="B40" s="43"/>
      <c r="C40" s="381"/>
      <c r="D40" s="42"/>
      <c r="E40" s="187"/>
      <c r="F40" s="187"/>
      <c r="G40" s="187"/>
      <c r="H40" s="187"/>
      <c r="I40" s="187"/>
      <c r="J40" s="187"/>
      <c r="K40" s="187"/>
      <c r="L40" s="187"/>
      <c r="M40" s="187"/>
      <c r="N40" s="187"/>
      <c r="O40" s="187"/>
      <c r="P40" s="187"/>
      <c r="Q40" s="187"/>
      <c r="R40" s="187"/>
      <c r="S40" s="187"/>
      <c r="T40" s="187"/>
      <c r="U40" s="187"/>
      <c r="V40" s="187"/>
      <c r="W40" s="187"/>
      <c r="X40" s="187"/>
      <c r="Y40" s="187"/>
      <c r="Z40" s="187"/>
      <c r="AA40" s="225"/>
      <c r="AB40" s="225"/>
    </row>
    <row r="41" spans="1:28" s="150" customFormat="1" ht="9">
      <c r="A41" s="42"/>
      <c r="B41" s="43"/>
      <c r="C41" s="381"/>
      <c r="D41" s="42"/>
      <c r="E41" s="187"/>
      <c r="F41" s="187"/>
      <c r="G41" s="187"/>
      <c r="H41" s="187"/>
      <c r="I41" s="187"/>
      <c r="J41" s="187"/>
      <c r="K41" s="187"/>
      <c r="L41" s="187"/>
      <c r="M41" s="187"/>
      <c r="N41" s="187"/>
      <c r="O41" s="187"/>
      <c r="P41" s="187"/>
      <c r="Q41" s="187"/>
      <c r="R41" s="187"/>
      <c r="S41" s="187"/>
      <c r="T41" s="187"/>
      <c r="U41" s="187"/>
      <c r="V41" s="187"/>
      <c r="W41" s="187"/>
      <c r="X41" s="187"/>
      <c r="Y41" s="187"/>
      <c r="Z41" s="187"/>
      <c r="AA41" s="225"/>
      <c r="AB41" s="225"/>
    </row>
    <row r="42" spans="1:28" s="150" customFormat="1" ht="9">
      <c r="A42" s="42"/>
      <c r="B42" s="43"/>
      <c r="C42" s="381"/>
      <c r="D42" s="42"/>
      <c r="E42" s="187"/>
      <c r="F42" s="187"/>
      <c r="G42" s="187"/>
      <c r="H42" s="187"/>
      <c r="I42" s="187"/>
      <c r="J42" s="187"/>
      <c r="K42" s="187"/>
      <c r="L42" s="187"/>
      <c r="M42" s="187"/>
      <c r="N42" s="187"/>
      <c r="O42" s="187"/>
      <c r="P42" s="187"/>
      <c r="Q42" s="187"/>
      <c r="R42" s="187"/>
      <c r="S42" s="187"/>
      <c r="T42" s="187"/>
      <c r="U42" s="187"/>
      <c r="V42" s="187"/>
      <c r="W42" s="187"/>
      <c r="X42" s="187"/>
      <c r="Y42" s="187"/>
      <c r="Z42" s="187"/>
      <c r="AA42" s="225"/>
      <c r="AB42" s="225"/>
    </row>
    <row r="43" spans="1:28" s="150" customFormat="1" ht="9">
      <c r="A43" s="42"/>
      <c r="B43" s="43"/>
      <c r="C43" s="381"/>
      <c r="D43" s="42"/>
      <c r="E43" s="187"/>
      <c r="F43" s="187"/>
      <c r="G43" s="187"/>
      <c r="H43" s="187"/>
      <c r="I43" s="187"/>
      <c r="J43" s="187"/>
      <c r="K43" s="187"/>
      <c r="L43" s="187"/>
      <c r="M43" s="187"/>
      <c r="N43" s="187"/>
      <c r="O43" s="187"/>
      <c r="P43" s="187"/>
      <c r="Q43" s="187"/>
      <c r="R43" s="187"/>
      <c r="S43" s="187"/>
      <c r="T43" s="187"/>
      <c r="U43" s="187"/>
      <c r="V43" s="187"/>
      <c r="W43" s="187"/>
      <c r="X43" s="187"/>
      <c r="Y43" s="187"/>
      <c r="Z43" s="187"/>
      <c r="AA43" s="225"/>
      <c r="AB43" s="225"/>
    </row>
    <row r="44" spans="1:28" s="150" customFormat="1" ht="9">
      <c r="A44" s="42"/>
      <c r="B44" s="43"/>
      <c r="C44" s="381"/>
      <c r="D44" s="42"/>
      <c r="E44" s="187"/>
      <c r="F44" s="187"/>
      <c r="G44" s="187"/>
      <c r="H44" s="187"/>
      <c r="I44" s="187"/>
      <c r="J44" s="187"/>
      <c r="K44" s="187"/>
      <c r="L44" s="187"/>
      <c r="M44" s="187"/>
      <c r="N44" s="187"/>
      <c r="O44" s="187"/>
      <c r="P44" s="187"/>
      <c r="Q44" s="187"/>
      <c r="R44" s="187"/>
      <c r="S44" s="187"/>
      <c r="T44" s="187"/>
      <c r="U44" s="187"/>
      <c r="V44" s="187"/>
      <c r="W44" s="187"/>
      <c r="X44" s="187"/>
      <c r="Y44" s="187"/>
      <c r="Z44" s="187"/>
      <c r="AA44" s="225"/>
      <c r="AB44" s="225"/>
    </row>
    <row r="45" spans="1:28" s="150" customFormat="1" ht="9">
      <c r="A45" s="42"/>
      <c r="B45" s="43"/>
      <c r="C45" s="381"/>
      <c r="D45" s="42"/>
      <c r="E45" s="187"/>
      <c r="F45" s="187"/>
      <c r="G45" s="187"/>
      <c r="H45" s="187"/>
      <c r="I45" s="187"/>
      <c r="J45" s="187"/>
      <c r="K45" s="187"/>
      <c r="L45" s="187"/>
      <c r="M45" s="187"/>
      <c r="N45" s="187"/>
      <c r="O45" s="187"/>
      <c r="P45" s="187"/>
      <c r="Q45" s="187"/>
      <c r="R45" s="187"/>
      <c r="S45" s="187"/>
      <c r="T45" s="187"/>
      <c r="U45" s="187"/>
      <c r="V45" s="187"/>
      <c r="W45" s="187"/>
      <c r="X45" s="187"/>
      <c r="Y45" s="187"/>
      <c r="Z45" s="187"/>
      <c r="AA45" s="225"/>
      <c r="AB45" s="225"/>
    </row>
    <row r="46" spans="1:28" s="150" customFormat="1" ht="9">
      <c r="A46" s="42"/>
      <c r="B46" s="43"/>
      <c r="C46" s="381"/>
      <c r="D46" s="42"/>
      <c r="E46" s="187"/>
      <c r="F46" s="187"/>
      <c r="G46" s="187"/>
      <c r="H46" s="187"/>
      <c r="I46" s="187"/>
      <c r="J46" s="187"/>
      <c r="K46" s="187"/>
      <c r="L46" s="187"/>
      <c r="M46" s="187"/>
      <c r="N46" s="187"/>
      <c r="O46" s="187"/>
      <c r="P46" s="187"/>
      <c r="Q46" s="187"/>
      <c r="R46" s="187"/>
      <c r="S46" s="187"/>
      <c r="T46" s="187"/>
      <c r="U46" s="187"/>
      <c r="V46" s="187"/>
      <c r="W46" s="187"/>
      <c r="X46" s="187"/>
      <c r="Y46" s="187"/>
      <c r="Z46" s="187"/>
      <c r="AA46" s="225"/>
      <c r="AB46" s="225"/>
    </row>
    <row r="47" spans="1:28" s="27" customFormat="1" ht="14.25" customHeight="1">
      <c r="A47" s="42"/>
      <c r="B47" s="43"/>
      <c r="C47" s="44"/>
      <c r="D47" s="45"/>
      <c r="E47" s="46"/>
      <c r="F47" s="47"/>
      <c r="G47" s="47"/>
      <c r="H47" s="47"/>
      <c r="I47" s="47"/>
      <c r="J47" s="137"/>
      <c r="K47" s="137"/>
      <c r="L47" s="137"/>
      <c r="M47" s="137"/>
      <c r="N47" s="137"/>
      <c r="O47" s="47"/>
      <c r="P47" s="47"/>
      <c r="Q47" s="47"/>
      <c r="R47" s="47"/>
      <c r="S47" s="47"/>
      <c r="T47" s="47"/>
      <c r="U47" s="47"/>
      <c r="V47" s="47"/>
      <c r="W47" s="47"/>
      <c r="X47" s="47"/>
      <c r="Y47" s="47"/>
      <c r="Z47" s="47"/>
      <c r="AB47" s="33"/>
    </row>
    <row r="48" spans="1:28" s="10" customFormat="1" ht="15.75">
      <c r="A48" s="11"/>
      <c r="B48" s="235"/>
      <c r="C48" s="74"/>
      <c r="D48" s="75"/>
      <c r="E48" s="75"/>
      <c r="F48" s="76"/>
      <c r="G48" s="76"/>
      <c r="H48" s="76"/>
      <c r="I48" s="76"/>
      <c r="J48" s="138"/>
      <c r="K48" s="138"/>
      <c r="L48" s="138"/>
      <c r="M48" s="138"/>
      <c r="N48" s="138"/>
      <c r="O48" s="76"/>
      <c r="P48" s="76"/>
      <c r="Q48" s="76"/>
      <c r="R48" s="76"/>
      <c r="S48" s="60" t="s">
        <v>211</v>
      </c>
      <c r="T48" s="60"/>
      <c r="U48" s="60"/>
      <c r="V48" s="60"/>
      <c r="W48" s="60"/>
      <c r="X48" s="60"/>
      <c r="Y48" s="60"/>
      <c r="Z48" s="76"/>
      <c r="AB48" s="154"/>
    </row>
    <row r="49" spans="1:28" s="8" customFormat="1" ht="15" customHeight="1">
      <c r="A49" s="10"/>
      <c r="B49" s="236"/>
      <c r="C49" s="62" t="s">
        <v>107</v>
      </c>
      <c r="D49" s="78"/>
      <c r="E49" s="78"/>
      <c r="F49" s="61"/>
      <c r="G49" s="1113" t="s">
        <v>74</v>
      </c>
      <c r="H49" s="1113"/>
      <c r="I49" s="1113"/>
      <c r="J49" s="1113"/>
      <c r="K49" s="1113"/>
      <c r="L49" s="1113"/>
      <c r="M49" s="1113"/>
      <c r="N49" s="138"/>
      <c r="O49" s="61"/>
      <c r="P49" s="61"/>
      <c r="Q49" s="61"/>
      <c r="R49" s="61"/>
      <c r="S49" s="1113" t="s">
        <v>1</v>
      </c>
      <c r="T49" s="1113"/>
      <c r="U49" s="1113"/>
      <c r="V49" s="1113"/>
      <c r="W49" s="1113"/>
      <c r="X49" s="1113"/>
      <c r="Y49" s="1113"/>
      <c r="Z49" s="76"/>
      <c r="AB49" s="155"/>
    </row>
    <row r="50" spans="2:26" ht="15.75">
      <c r="B50" s="236"/>
      <c r="C50" s="62"/>
      <c r="D50" s="78"/>
      <c r="E50" s="78"/>
      <c r="F50" s="61"/>
      <c r="G50" s="61"/>
      <c r="H50" s="61"/>
      <c r="I50" s="61"/>
      <c r="J50" s="139"/>
      <c r="K50" s="139"/>
      <c r="L50" s="139"/>
      <c r="M50" s="139"/>
      <c r="N50" s="139"/>
      <c r="O50" s="61"/>
      <c r="P50" s="61"/>
      <c r="Q50" s="61"/>
      <c r="R50" s="61"/>
      <c r="S50" s="61"/>
      <c r="T50" s="61"/>
      <c r="U50" s="61"/>
      <c r="V50" s="61"/>
      <c r="W50" s="61"/>
      <c r="X50" s="61"/>
      <c r="Y50" s="61"/>
      <c r="Z50" s="61"/>
    </row>
    <row r="51" spans="2:24" ht="15.75">
      <c r="B51" s="236"/>
      <c r="C51" s="62"/>
      <c r="D51" s="78"/>
      <c r="E51" s="78"/>
      <c r="F51" s="61"/>
      <c r="G51" s="61"/>
      <c r="H51" s="61"/>
      <c r="I51" s="61"/>
      <c r="J51" s="139"/>
      <c r="K51" s="139"/>
      <c r="L51" s="139"/>
      <c r="M51" s="139"/>
      <c r="N51" s="139"/>
      <c r="O51" s="61"/>
      <c r="P51" s="61"/>
      <c r="Q51" s="61"/>
      <c r="R51" s="61"/>
      <c r="S51" s="61"/>
      <c r="T51" s="61"/>
      <c r="U51" s="61"/>
      <c r="V51" s="61"/>
      <c r="W51" s="61"/>
      <c r="X51" s="61"/>
    </row>
    <row r="52" spans="2:26" ht="15.75">
      <c r="B52" s="236"/>
      <c r="C52" s="62"/>
      <c r="D52" s="78"/>
      <c r="E52" s="78"/>
      <c r="F52" s="61"/>
      <c r="G52" s="61"/>
      <c r="H52" s="61"/>
      <c r="I52" s="61"/>
      <c r="J52" s="139"/>
      <c r="K52" s="139"/>
      <c r="L52" s="139"/>
      <c r="M52" s="139"/>
      <c r="N52" s="139"/>
      <c r="O52" s="61"/>
      <c r="P52" s="61"/>
      <c r="Q52" s="61"/>
      <c r="R52" s="61"/>
      <c r="Z52" s="61"/>
    </row>
    <row r="53" spans="7:25" ht="15.75">
      <c r="G53" s="1119" t="s">
        <v>137</v>
      </c>
      <c r="H53" s="1119"/>
      <c r="I53" s="1119"/>
      <c r="J53" s="1119"/>
      <c r="K53" s="1119"/>
      <c r="L53" s="1119"/>
      <c r="M53" s="1119"/>
      <c r="S53" s="1120" t="s">
        <v>75</v>
      </c>
      <c r="T53" s="1120"/>
      <c r="U53" s="1120"/>
      <c r="V53" s="1120"/>
      <c r="W53" s="1120"/>
      <c r="X53" s="1120"/>
      <c r="Y53" s="1120"/>
    </row>
  </sheetData>
  <sheetProtection/>
  <mergeCells count="19">
    <mergeCell ref="H6:K6"/>
    <mergeCell ref="G53:M53"/>
    <mergeCell ref="S53:Y53"/>
    <mergeCell ref="L6:O6"/>
    <mergeCell ref="P6:S6"/>
    <mergeCell ref="T6:X6"/>
    <mergeCell ref="Y6:Z6"/>
    <mergeCell ref="G49:M49"/>
    <mergeCell ref="S49:Y49"/>
    <mergeCell ref="A1:D1"/>
    <mergeCell ref="E1:Z1"/>
    <mergeCell ref="A2:D2"/>
    <mergeCell ref="E2:Z2"/>
    <mergeCell ref="A5:A8"/>
    <mergeCell ref="B5:B8"/>
    <mergeCell ref="C5:Z5"/>
    <mergeCell ref="C6:E6"/>
    <mergeCell ref="C7:E7"/>
    <mergeCell ref="F6:G6"/>
  </mergeCells>
  <printOptions/>
  <pageMargins left="0.4" right="0.3" top="0.4" bottom="0.4" header="0.3" footer="0.3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21" activePane="bottomRight" state="frozen"/>
      <selection pane="topLeft" activeCell="A1" sqref="A1"/>
      <selection pane="topRight" activeCell="B1" sqref="B1"/>
      <selection pane="bottomLeft" activeCell="A7" sqref="A7"/>
      <selection pane="bottomRight" activeCell="D27" sqref="D27"/>
    </sheetView>
  </sheetViews>
  <sheetFormatPr defaultColWidth="9.00390625" defaultRowHeight="15"/>
  <cols>
    <col min="1" max="1" width="2.421875" style="9" customWidth="1"/>
    <col min="2" max="2" width="13.8515625" style="237" customWidth="1"/>
    <col min="3" max="3" width="26.57421875" style="9" customWidth="1"/>
    <col min="4" max="4" width="17.00390625" style="13" customWidth="1"/>
    <col min="5" max="5" width="4.140625" style="13" customWidth="1"/>
    <col min="6" max="9" width="3.57421875" style="14" customWidth="1"/>
    <col min="10" max="14" width="3.57421875" style="140" customWidth="1"/>
    <col min="15" max="26" width="3.57421875" style="14" customWidth="1"/>
    <col min="27" max="27" width="2.8515625" style="9" customWidth="1"/>
    <col min="28" max="28" width="3.7109375" style="15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28" t="s">
        <v>0</v>
      </c>
      <c r="B1" s="1128"/>
      <c r="C1" s="1128"/>
      <c r="D1" s="1128"/>
      <c r="E1" s="1129" t="s">
        <v>91</v>
      </c>
      <c r="F1" s="1129"/>
      <c r="G1" s="1129"/>
      <c r="H1" s="1129"/>
      <c r="I1" s="1129"/>
      <c r="J1" s="1129"/>
      <c r="K1" s="1129"/>
      <c r="L1" s="1129"/>
      <c r="M1" s="1129"/>
      <c r="N1" s="1129"/>
      <c r="O1" s="1129"/>
      <c r="P1" s="1129"/>
      <c r="Q1" s="1129"/>
      <c r="R1" s="1129"/>
      <c r="S1" s="1129"/>
      <c r="T1" s="1129"/>
      <c r="U1" s="1129"/>
      <c r="V1" s="1129"/>
      <c r="W1" s="1129"/>
      <c r="X1" s="1129"/>
      <c r="Y1" s="1129"/>
      <c r="Z1" s="1129"/>
      <c r="AB1" s="152"/>
    </row>
    <row r="2" spans="1:28" s="17" customFormat="1" ht="16.5" customHeight="1">
      <c r="A2" s="861" t="s">
        <v>76</v>
      </c>
      <c r="B2" s="861"/>
      <c r="C2" s="861"/>
      <c r="D2" s="861"/>
      <c r="E2" s="1129" t="s">
        <v>252</v>
      </c>
      <c r="F2" s="1129"/>
      <c r="G2" s="1129"/>
      <c r="H2" s="1129"/>
      <c r="I2" s="1129"/>
      <c r="J2" s="1129"/>
      <c r="K2" s="1129"/>
      <c r="L2" s="1129"/>
      <c r="M2" s="1129"/>
      <c r="N2" s="1129"/>
      <c r="O2" s="1129"/>
      <c r="P2" s="1129"/>
      <c r="Q2" s="1129"/>
      <c r="R2" s="1129"/>
      <c r="S2" s="1129"/>
      <c r="T2" s="1129"/>
      <c r="U2" s="1129"/>
      <c r="V2" s="1129"/>
      <c r="W2" s="1129"/>
      <c r="X2" s="1129"/>
      <c r="Y2" s="1129"/>
      <c r="Z2" s="1129"/>
      <c r="AB2" s="152"/>
    </row>
    <row r="3" spans="1:28" s="17" customFormat="1" ht="16.5" customHeight="1">
      <c r="A3" s="190"/>
      <c r="B3" s="233"/>
      <c r="C3" s="190"/>
      <c r="D3" s="166"/>
      <c r="E3" s="166"/>
      <c r="F3" s="166"/>
      <c r="G3" s="166"/>
      <c r="H3" s="166"/>
      <c r="I3" s="166"/>
      <c r="J3" s="166"/>
      <c r="K3" s="166"/>
      <c r="L3" s="166"/>
      <c r="M3" s="166"/>
      <c r="N3" s="166"/>
      <c r="O3" s="166"/>
      <c r="P3" s="166"/>
      <c r="Q3" s="166"/>
      <c r="R3" s="166"/>
      <c r="S3" s="166"/>
      <c r="T3" s="166"/>
      <c r="U3" s="166"/>
      <c r="V3" s="166"/>
      <c r="W3" s="166"/>
      <c r="X3" s="166"/>
      <c r="Y3" s="166"/>
      <c r="Z3" s="166"/>
      <c r="AB3" s="152"/>
    </row>
    <row r="4" spans="1:28" s="17" customFormat="1" ht="6" customHeight="1" thickBot="1">
      <c r="A4" s="40"/>
      <c r="B4" s="234"/>
      <c r="C4" s="40"/>
      <c r="D4" s="39"/>
      <c r="E4" s="39"/>
      <c r="F4" s="39"/>
      <c r="G4" s="39"/>
      <c r="H4" s="39"/>
      <c r="I4" s="39"/>
      <c r="J4" s="136"/>
      <c r="K4" s="136"/>
      <c r="L4" s="136"/>
      <c r="M4" s="136"/>
      <c r="N4" s="136"/>
      <c r="O4" s="39"/>
      <c r="P4" s="39"/>
      <c r="Q4" s="39"/>
      <c r="R4" s="39"/>
      <c r="S4" s="39"/>
      <c r="T4" s="39"/>
      <c r="U4" s="39"/>
      <c r="V4" s="39"/>
      <c r="W4" s="39"/>
      <c r="X4" s="39"/>
      <c r="Y4" s="39"/>
      <c r="Z4" s="39"/>
      <c r="AB4" s="152"/>
    </row>
    <row r="5" spans="1:28" s="29" customFormat="1" ht="19.5" customHeight="1" thickTop="1">
      <c r="A5" s="1121" t="s">
        <v>120</v>
      </c>
      <c r="B5" s="1124" t="s">
        <v>67</v>
      </c>
      <c r="C5" s="1130" t="s">
        <v>68</v>
      </c>
      <c r="D5" s="1131"/>
      <c r="E5" s="1131"/>
      <c r="F5" s="1131"/>
      <c r="G5" s="1131"/>
      <c r="H5" s="1131"/>
      <c r="I5" s="1131"/>
      <c r="J5" s="1131"/>
      <c r="K5" s="1131"/>
      <c r="L5" s="1131"/>
      <c r="M5" s="1131"/>
      <c r="N5" s="1131"/>
      <c r="O5" s="1131"/>
      <c r="P5" s="1131"/>
      <c r="Q5" s="1131"/>
      <c r="R5" s="1131"/>
      <c r="S5" s="1131"/>
      <c r="T5" s="1131"/>
      <c r="U5" s="1131"/>
      <c r="V5" s="1131"/>
      <c r="W5" s="1131"/>
      <c r="X5" s="1131"/>
      <c r="Y5" s="1131"/>
      <c r="Z5" s="1132"/>
      <c r="AB5" s="153"/>
    </row>
    <row r="6" spans="1:28" s="28" customFormat="1" ht="28.5" customHeight="1">
      <c r="A6" s="1122"/>
      <c r="B6" s="1125"/>
      <c r="C6" s="1118" t="s">
        <v>69</v>
      </c>
      <c r="D6" s="1118"/>
      <c r="E6" s="1118"/>
      <c r="F6" s="1115" t="s">
        <v>181</v>
      </c>
      <c r="G6" s="1116"/>
      <c r="H6" s="1115" t="s">
        <v>177</v>
      </c>
      <c r="I6" s="1116"/>
      <c r="J6" s="1116"/>
      <c r="K6" s="1116"/>
      <c r="L6" s="1115" t="s">
        <v>178</v>
      </c>
      <c r="M6" s="1116"/>
      <c r="N6" s="1116"/>
      <c r="O6" s="1117"/>
      <c r="P6" s="1115" t="s">
        <v>179</v>
      </c>
      <c r="Q6" s="1116"/>
      <c r="R6" s="1116"/>
      <c r="S6" s="1117"/>
      <c r="T6" s="1115" t="s">
        <v>180</v>
      </c>
      <c r="U6" s="1116"/>
      <c r="V6" s="1116"/>
      <c r="W6" s="1116"/>
      <c r="X6" s="1117"/>
      <c r="Y6" s="1115" t="s">
        <v>182</v>
      </c>
      <c r="Z6" s="1133"/>
      <c r="AB6" s="152"/>
    </row>
    <row r="7" spans="1:28" s="27" customFormat="1" ht="29.25" customHeight="1">
      <c r="A7" s="1122"/>
      <c r="B7" s="1125"/>
      <c r="C7" s="1118" t="s">
        <v>70</v>
      </c>
      <c r="D7" s="1118"/>
      <c r="E7" s="1118"/>
      <c r="F7" s="170" t="s">
        <v>314</v>
      </c>
      <c r="G7" s="170" t="s">
        <v>315</v>
      </c>
      <c r="H7" s="238" t="s">
        <v>316</v>
      </c>
      <c r="I7" s="175" t="s">
        <v>317</v>
      </c>
      <c r="J7" s="175" t="s">
        <v>318</v>
      </c>
      <c r="K7" s="169" t="s">
        <v>319</v>
      </c>
      <c r="L7" s="169" t="s">
        <v>320</v>
      </c>
      <c r="M7" s="169" t="s">
        <v>321</v>
      </c>
      <c r="N7" s="169" t="s">
        <v>322</v>
      </c>
      <c r="O7" s="169" t="s">
        <v>323</v>
      </c>
      <c r="P7" s="169" t="s">
        <v>324</v>
      </c>
      <c r="Q7" s="169" t="s">
        <v>325</v>
      </c>
      <c r="R7" s="169" t="s">
        <v>326</v>
      </c>
      <c r="S7" s="169" t="s">
        <v>327</v>
      </c>
      <c r="T7" s="169" t="s">
        <v>328</v>
      </c>
      <c r="U7" s="169" t="s">
        <v>329</v>
      </c>
      <c r="V7" s="169" t="s">
        <v>330</v>
      </c>
      <c r="W7" s="169" t="s">
        <v>331</v>
      </c>
      <c r="X7" s="168" t="s">
        <v>332</v>
      </c>
      <c r="Y7" s="169" t="s">
        <v>333</v>
      </c>
      <c r="Z7" s="181" t="s">
        <v>334</v>
      </c>
      <c r="AA7" s="167"/>
      <c r="AB7" s="33"/>
    </row>
    <row r="8" spans="1:30" s="27" customFormat="1" ht="25.5" customHeight="1" thickBot="1">
      <c r="A8" s="1123"/>
      <c r="B8" s="1126"/>
      <c r="C8" s="267" t="s">
        <v>8</v>
      </c>
      <c r="D8" s="267" t="s">
        <v>9</v>
      </c>
      <c r="E8" s="357" t="s">
        <v>97</v>
      </c>
      <c r="F8" s="148">
        <v>1</v>
      </c>
      <c r="G8" s="148">
        <v>2</v>
      </c>
      <c r="H8" s="148">
        <v>3</v>
      </c>
      <c r="I8" s="148">
        <v>4</v>
      </c>
      <c r="J8" s="148">
        <v>5</v>
      </c>
      <c r="K8" s="148">
        <v>6</v>
      </c>
      <c r="L8" s="148">
        <v>7</v>
      </c>
      <c r="M8" s="148">
        <v>8</v>
      </c>
      <c r="N8" s="148">
        <v>9</v>
      </c>
      <c r="O8" s="148">
        <v>10</v>
      </c>
      <c r="P8" s="148">
        <v>11</v>
      </c>
      <c r="Q8" s="148">
        <v>12</v>
      </c>
      <c r="R8" s="148">
        <v>13</v>
      </c>
      <c r="S8" s="148">
        <v>14</v>
      </c>
      <c r="T8" s="148">
        <v>15</v>
      </c>
      <c r="U8" s="148">
        <v>16</v>
      </c>
      <c r="V8" s="148">
        <v>17</v>
      </c>
      <c r="W8" s="148">
        <v>18</v>
      </c>
      <c r="X8" s="148">
        <v>19</v>
      </c>
      <c r="Y8" s="148">
        <v>20</v>
      </c>
      <c r="Z8" s="244">
        <v>21</v>
      </c>
      <c r="AA8" s="33"/>
      <c r="AB8" s="151" t="s">
        <v>139</v>
      </c>
      <c r="AC8" s="150" t="s">
        <v>135</v>
      </c>
      <c r="AD8" s="150" t="s">
        <v>136</v>
      </c>
    </row>
    <row r="9" spans="1:30" s="150" customFormat="1" ht="9">
      <c r="A9" s="178">
        <v>1</v>
      </c>
      <c r="B9" s="269" t="s">
        <v>75</v>
      </c>
      <c r="C9" s="15" t="s">
        <v>335</v>
      </c>
      <c r="D9" s="41" t="s">
        <v>149</v>
      </c>
      <c r="E9" s="256">
        <f>VLOOKUP(D9,'DANH SACH H'!$A$2:$B$7,2,0)</f>
        <v>30</v>
      </c>
      <c r="F9" s="256">
        <v>8</v>
      </c>
      <c r="G9" s="256">
        <v>8</v>
      </c>
      <c r="H9" s="256">
        <v>8</v>
      </c>
      <c r="I9" s="256">
        <v>8</v>
      </c>
      <c r="J9" s="256">
        <v>8</v>
      </c>
      <c r="K9" s="256">
        <v>5</v>
      </c>
      <c r="L9" s="256"/>
      <c r="M9" s="256"/>
      <c r="N9" s="256"/>
      <c r="O9" s="256"/>
      <c r="P9" s="256"/>
      <c r="Q9" s="256"/>
      <c r="R9" s="256"/>
      <c r="S9" s="256"/>
      <c r="T9" s="256"/>
      <c r="U9" s="256"/>
      <c r="V9" s="256"/>
      <c r="W9" s="256"/>
      <c r="X9" s="256"/>
      <c r="Y9" s="256"/>
      <c r="Z9" s="272"/>
      <c r="AA9" s="225">
        <f aca="true" t="shared" si="0" ref="AA9:AA42">SUM(F9:Y9)</f>
        <v>45</v>
      </c>
      <c r="AB9" s="225">
        <v>45</v>
      </c>
      <c r="AC9" s="150">
        <v>6</v>
      </c>
      <c r="AD9" s="150">
        <v>39</v>
      </c>
    </row>
    <row r="10" spans="1:30" s="150" customFormat="1" ht="9.75" thickBot="1">
      <c r="A10" s="145">
        <v>2</v>
      </c>
      <c r="B10" s="131" t="s">
        <v>73</v>
      </c>
      <c r="C10" s="15" t="s">
        <v>336</v>
      </c>
      <c r="D10" s="16" t="s">
        <v>149</v>
      </c>
      <c r="E10" s="184">
        <f>VLOOKUP(D10,'DANH SACH H'!$A$2:$B$7,2,0)</f>
        <v>30</v>
      </c>
      <c r="F10" s="184">
        <v>8</v>
      </c>
      <c r="G10" s="184">
        <v>8</v>
      </c>
      <c r="H10" s="184">
        <v>8</v>
      </c>
      <c r="I10" s="184">
        <v>8</v>
      </c>
      <c r="J10" s="184">
        <v>8</v>
      </c>
      <c r="K10" s="184">
        <v>8</v>
      </c>
      <c r="L10" s="184">
        <v>8</v>
      </c>
      <c r="M10" s="184">
        <v>4</v>
      </c>
      <c r="N10" s="184"/>
      <c r="O10" s="184"/>
      <c r="P10" s="184"/>
      <c r="Q10" s="184"/>
      <c r="R10" s="184"/>
      <c r="S10" s="184"/>
      <c r="T10" s="184"/>
      <c r="U10" s="184"/>
      <c r="V10" s="184"/>
      <c r="W10" s="184"/>
      <c r="X10" s="184"/>
      <c r="Y10" s="184"/>
      <c r="Z10" s="257"/>
      <c r="AA10" s="225">
        <f t="shared" si="0"/>
        <v>60</v>
      </c>
      <c r="AB10" s="225">
        <v>75</v>
      </c>
      <c r="AC10" s="150">
        <v>8</v>
      </c>
      <c r="AD10" s="150">
        <v>52</v>
      </c>
    </row>
    <row r="11" spans="1:30" s="150" customFormat="1" ht="9">
      <c r="A11" s="145">
        <v>3</v>
      </c>
      <c r="B11" s="131" t="s">
        <v>75</v>
      </c>
      <c r="C11" s="15" t="s">
        <v>337</v>
      </c>
      <c r="D11" s="16" t="s">
        <v>149</v>
      </c>
      <c r="E11" s="184">
        <f>VLOOKUP(D11,'DANH SACH H'!$A$2:$B$7,2,0)</f>
        <v>30</v>
      </c>
      <c r="F11" s="256">
        <v>8</v>
      </c>
      <c r="G11" s="256">
        <v>8</v>
      </c>
      <c r="H11" s="256">
        <v>8</v>
      </c>
      <c r="I11" s="256">
        <v>8</v>
      </c>
      <c r="J11" s="256">
        <v>8</v>
      </c>
      <c r="K11" s="256">
        <v>5</v>
      </c>
      <c r="L11" s="184"/>
      <c r="M11" s="184"/>
      <c r="N11" s="184"/>
      <c r="O11" s="184"/>
      <c r="P11" s="184"/>
      <c r="Q11" s="184"/>
      <c r="R11" s="184"/>
      <c r="S11" s="184"/>
      <c r="T11" s="184"/>
      <c r="U11" s="184"/>
      <c r="V11" s="184"/>
      <c r="W11" s="184"/>
      <c r="X11" s="184"/>
      <c r="Y11" s="184"/>
      <c r="Z11" s="257"/>
      <c r="AA11" s="225">
        <f t="shared" si="0"/>
        <v>45</v>
      </c>
      <c r="AB11" s="225">
        <v>120</v>
      </c>
      <c r="AC11" s="150">
        <v>6</v>
      </c>
      <c r="AD11" s="150">
        <v>39</v>
      </c>
    </row>
    <row r="12" spans="1:30" s="150" customFormat="1" ht="9">
      <c r="A12" s="145">
        <v>1</v>
      </c>
      <c r="B12" s="146" t="s">
        <v>134</v>
      </c>
      <c r="C12" s="15" t="s">
        <v>340</v>
      </c>
      <c r="D12" s="16" t="s">
        <v>253</v>
      </c>
      <c r="E12" s="184">
        <f>VLOOKUP(D12,'DANH SACH H'!$A$2:$B$7,2,0)</f>
        <v>15</v>
      </c>
      <c r="F12" s="184">
        <v>4</v>
      </c>
      <c r="G12" s="184">
        <v>4</v>
      </c>
      <c r="H12" s="184">
        <v>4</v>
      </c>
      <c r="I12" s="184">
        <v>4</v>
      </c>
      <c r="J12" s="184">
        <v>4</v>
      </c>
      <c r="K12" s="184">
        <v>4</v>
      </c>
      <c r="L12" s="184">
        <v>4</v>
      </c>
      <c r="M12" s="184">
        <v>4</v>
      </c>
      <c r="N12" s="184">
        <v>4</v>
      </c>
      <c r="O12" s="184">
        <v>4</v>
      </c>
      <c r="P12" s="184">
        <v>4</v>
      </c>
      <c r="Q12" s="184">
        <v>1</v>
      </c>
      <c r="R12" s="184"/>
      <c r="S12" s="184"/>
      <c r="T12" s="184"/>
      <c r="U12" s="184"/>
      <c r="V12" s="184"/>
      <c r="W12" s="184"/>
      <c r="X12" s="184"/>
      <c r="Y12" s="184"/>
      <c r="Z12" s="257"/>
      <c r="AA12" s="134">
        <f t="shared" si="0"/>
        <v>45</v>
      </c>
      <c r="AB12" s="225">
        <v>45</v>
      </c>
      <c r="AC12" s="150">
        <v>20</v>
      </c>
      <c r="AD12" s="150">
        <v>25</v>
      </c>
    </row>
    <row r="13" spans="1:30" s="150" customFormat="1" ht="18">
      <c r="A13" s="145">
        <v>1</v>
      </c>
      <c r="B13" s="146" t="s">
        <v>134</v>
      </c>
      <c r="C13" s="261" t="s">
        <v>345</v>
      </c>
      <c r="D13" s="16" t="s">
        <v>244</v>
      </c>
      <c r="E13" s="184">
        <f>VLOOKUP(D13,'DANH SACH H'!$A$2:$B$7,2,0)</f>
        <v>35</v>
      </c>
      <c r="F13" s="184">
        <v>3</v>
      </c>
      <c r="G13" s="184">
        <v>3</v>
      </c>
      <c r="H13" s="184">
        <v>3</v>
      </c>
      <c r="I13" s="184">
        <v>3</v>
      </c>
      <c r="J13" s="184">
        <v>3</v>
      </c>
      <c r="K13" s="184">
        <v>3</v>
      </c>
      <c r="L13" s="184">
        <v>3</v>
      </c>
      <c r="M13" s="184">
        <v>3</v>
      </c>
      <c r="N13" s="184">
        <v>3</v>
      </c>
      <c r="O13" s="184">
        <v>3</v>
      </c>
      <c r="P13" s="184"/>
      <c r="Q13" s="184"/>
      <c r="R13" s="184"/>
      <c r="S13" s="184"/>
      <c r="T13" s="184"/>
      <c r="U13" s="184"/>
      <c r="V13" s="184"/>
      <c r="W13" s="184"/>
      <c r="X13" s="184"/>
      <c r="Y13" s="184"/>
      <c r="Z13" s="257"/>
      <c r="AA13" s="225">
        <f t="shared" si="0"/>
        <v>30</v>
      </c>
      <c r="AB13" s="225">
        <v>30</v>
      </c>
      <c r="AC13" s="150">
        <v>28</v>
      </c>
      <c r="AD13" s="150">
        <v>2</v>
      </c>
    </row>
    <row r="14" spans="1:30" s="150" customFormat="1" ht="18.75" thickBot="1">
      <c r="A14" s="232">
        <v>3</v>
      </c>
      <c r="B14" s="441" t="s">
        <v>134</v>
      </c>
      <c r="C14" s="402" t="s">
        <v>345</v>
      </c>
      <c r="D14" s="133" t="s">
        <v>241</v>
      </c>
      <c r="E14" s="119">
        <f>VLOOKUP(D14,'DANH SACH H'!$A$2:$B$7,2,0)</f>
        <v>11</v>
      </c>
      <c r="F14" s="258">
        <v>3</v>
      </c>
      <c r="G14" s="258">
        <v>3</v>
      </c>
      <c r="H14" s="258">
        <v>3</v>
      </c>
      <c r="I14" s="258">
        <v>3</v>
      </c>
      <c r="J14" s="258">
        <v>3</v>
      </c>
      <c r="K14" s="258">
        <v>3</v>
      </c>
      <c r="L14" s="258">
        <v>3</v>
      </c>
      <c r="M14" s="258">
        <v>3</v>
      </c>
      <c r="N14" s="258">
        <v>3</v>
      </c>
      <c r="O14" s="258">
        <v>3</v>
      </c>
      <c r="P14" s="258"/>
      <c r="Q14" s="258"/>
      <c r="R14" s="258"/>
      <c r="S14" s="258"/>
      <c r="T14" s="258"/>
      <c r="U14" s="258"/>
      <c r="V14" s="258"/>
      <c r="W14" s="258"/>
      <c r="X14" s="258"/>
      <c r="Y14" s="258"/>
      <c r="Z14" s="259"/>
      <c r="AA14" s="225">
        <f t="shared" si="0"/>
        <v>30</v>
      </c>
      <c r="AB14" s="225">
        <v>30</v>
      </c>
      <c r="AC14" s="150">
        <v>28</v>
      </c>
      <c r="AD14" s="150">
        <v>2</v>
      </c>
    </row>
    <row r="15" spans="1:30" s="150" customFormat="1" ht="18">
      <c r="A15" s="178">
        <v>1</v>
      </c>
      <c r="B15" s="268" t="s">
        <v>134</v>
      </c>
      <c r="C15" s="261" t="s">
        <v>345</v>
      </c>
      <c r="D15" s="41" t="s">
        <v>243</v>
      </c>
      <c r="E15" s="256">
        <f>VLOOKUP(D15,'DANH SACH H'!$A$2:$B$7,2,0)</f>
        <v>24</v>
      </c>
      <c r="F15" s="256">
        <v>3</v>
      </c>
      <c r="G15" s="256">
        <v>3</v>
      </c>
      <c r="H15" s="256">
        <v>3</v>
      </c>
      <c r="I15" s="256">
        <v>3</v>
      </c>
      <c r="J15" s="256">
        <v>3</v>
      </c>
      <c r="K15" s="256">
        <v>3</v>
      </c>
      <c r="L15" s="256">
        <v>3</v>
      </c>
      <c r="M15" s="256">
        <v>3</v>
      </c>
      <c r="N15" s="256">
        <v>3</v>
      </c>
      <c r="O15" s="256">
        <v>3</v>
      </c>
      <c r="P15" s="256"/>
      <c r="Q15" s="256"/>
      <c r="R15" s="256"/>
      <c r="S15" s="256"/>
      <c r="T15" s="256"/>
      <c r="U15" s="256"/>
      <c r="V15" s="256"/>
      <c r="W15" s="256"/>
      <c r="X15" s="256"/>
      <c r="Y15" s="256"/>
      <c r="Z15" s="256"/>
      <c r="AA15" s="278">
        <f t="shared" si="0"/>
        <v>30</v>
      </c>
      <c r="AB15" s="225">
        <v>30</v>
      </c>
      <c r="AC15" s="150">
        <v>28</v>
      </c>
      <c r="AD15" s="150">
        <v>2</v>
      </c>
    </row>
    <row r="16" spans="1:30" s="150" customFormat="1" ht="18">
      <c r="A16" s="145"/>
      <c r="B16" s="146" t="s">
        <v>134</v>
      </c>
      <c r="C16" s="261" t="s">
        <v>360</v>
      </c>
      <c r="D16" s="16" t="s">
        <v>275</v>
      </c>
      <c r="E16" s="184">
        <f>VLOOKUP(D16,'DANH SACH H'!$A$2:$B$8,2,0)</f>
        <v>30</v>
      </c>
      <c r="F16" s="184">
        <v>8</v>
      </c>
      <c r="G16" s="184">
        <v>8</v>
      </c>
      <c r="H16" s="184">
        <v>8</v>
      </c>
      <c r="I16" s="184">
        <v>8</v>
      </c>
      <c r="J16" s="184">
        <v>8</v>
      </c>
      <c r="K16" s="184">
        <v>8</v>
      </c>
      <c r="L16" s="184">
        <v>8</v>
      </c>
      <c r="M16" s="184">
        <v>8</v>
      </c>
      <c r="N16" s="184">
        <v>8</v>
      </c>
      <c r="O16" s="184">
        <v>8</v>
      </c>
      <c r="P16" s="184">
        <v>8</v>
      </c>
      <c r="Q16" s="184">
        <v>2</v>
      </c>
      <c r="R16" s="184"/>
      <c r="S16" s="184"/>
      <c r="T16" s="184"/>
      <c r="U16" s="184"/>
      <c r="V16" s="184"/>
      <c r="W16" s="184"/>
      <c r="X16" s="184"/>
      <c r="Y16" s="184"/>
      <c r="Z16" s="184"/>
      <c r="AA16" s="280">
        <f t="shared" si="0"/>
        <v>90</v>
      </c>
      <c r="AB16" s="225">
        <v>90</v>
      </c>
      <c r="AC16" s="150">
        <v>19</v>
      </c>
      <c r="AD16" s="150">
        <v>71</v>
      </c>
    </row>
    <row r="17" spans="1:28" s="150" customFormat="1" ht="9">
      <c r="A17" s="145">
        <v>9</v>
      </c>
      <c r="B17" s="146" t="s">
        <v>134</v>
      </c>
      <c r="C17" s="261" t="s">
        <v>128</v>
      </c>
      <c r="D17" s="16" t="s">
        <v>278</v>
      </c>
      <c r="E17" s="184" t="e">
        <f>VLOOKUP(D17,'DANH SACH H'!$A$2:$B$9,2,0)</f>
        <v>#N/A</v>
      </c>
      <c r="F17" s="184"/>
      <c r="G17" s="184"/>
      <c r="H17" s="184"/>
      <c r="I17" s="184"/>
      <c r="J17" s="184"/>
      <c r="K17" s="184"/>
      <c r="L17" s="184"/>
      <c r="M17" s="184"/>
      <c r="N17" s="184"/>
      <c r="O17" s="184"/>
      <c r="P17" s="184"/>
      <c r="Q17" s="184"/>
      <c r="R17" s="184"/>
      <c r="S17" s="184"/>
      <c r="T17" s="184"/>
      <c r="U17" s="184"/>
      <c r="V17" s="184"/>
      <c r="W17" s="184"/>
      <c r="X17" s="184"/>
      <c r="Y17" s="184"/>
      <c r="Z17" s="184"/>
      <c r="AA17" s="280">
        <f t="shared" si="0"/>
        <v>0</v>
      </c>
      <c r="AB17" s="225"/>
    </row>
    <row r="18" spans="1:30" s="150" customFormat="1" ht="9">
      <c r="A18" s="145">
        <v>2</v>
      </c>
      <c r="B18" s="131" t="s">
        <v>142</v>
      </c>
      <c r="C18" s="15" t="s">
        <v>341</v>
      </c>
      <c r="D18" s="16" t="s">
        <v>253</v>
      </c>
      <c r="E18" s="184">
        <f>VLOOKUP(D18,'DANH SACH H'!$A$2:$B$7,2,0)</f>
        <v>15</v>
      </c>
      <c r="F18" s="184">
        <v>8</v>
      </c>
      <c r="G18" s="184">
        <v>8</v>
      </c>
      <c r="H18" s="184">
        <v>8</v>
      </c>
      <c r="I18" s="184">
        <v>8</v>
      </c>
      <c r="J18" s="184">
        <v>8</v>
      </c>
      <c r="K18" s="184">
        <v>8</v>
      </c>
      <c r="L18" s="184">
        <v>8</v>
      </c>
      <c r="M18" s="184">
        <v>8</v>
      </c>
      <c r="N18" s="184">
        <v>8</v>
      </c>
      <c r="O18" s="184">
        <v>8</v>
      </c>
      <c r="P18" s="184">
        <v>8</v>
      </c>
      <c r="Q18" s="184">
        <v>2</v>
      </c>
      <c r="R18" s="184"/>
      <c r="S18" s="184"/>
      <c r="T18" s="184"/>
      <c r="U18" s="184"/>
      <c r="V18" s="184"/>
      <c r="W18" s="184"/>
      <c r="X18" s="184"/>
      <c r="Y18" s="184"/>
      <c r="Z18" s="184"/>
      <c r="AA18" s="280">
        <f t="shared" si="0"/>
        <v>90</v>
      </c>
      <c r="AB18" s="225">
        <v>90</v>
      </c>
      <c r="AC18" s="150">
        <v>40</v>
      </c>
      <c r="AD18" s="150">
        <v>50</v>
      </c>
    </row>
    <row r="19" spans="1:28" s="150" customFormat="1" ht="9">
      <c r="A19" s="145">
        <v>7</v>
      </c>
      <c r="B19" s="146" t="s">
        <v>142</v>
      </c>
      <c r="C19" s="261" t="s">
        <v>146</v>
      </c>
      <c r="D19" s="16" t="s">
        <v>244</v>
      </c>
      <c r="E19" s="184">
        <f>VLOOKUP(D19,'DANH SACH H'!$A$2:$B$7,2,0)</f>
        <v>35</v>
      </c>
      <c r="F19" s="184"/>
      <c r="G19" s="184"/>
      <c r="H19" s="184"/>
      <c r="I19" s="184"/>
      <c r="J19" s="184"/>
      <c r="K19" s="184"/>
      <c r="L19" s="184"/>
      <c r="M19" s="184"/>
      <c r="N19" s="184"/>
      <c r="O19" s="184"/>
      <c r="P19" s="184"/>
      <c r="Q19" s="184"/>
      <c r="R19" s="184"/>
      <c r="S19" s="184"/>
      <c r="T19" s="184"/>
      <c r="U19" s="184"/>
      <c r="V19" s="184"/>
      <c r="W19" s="184"/>
      <c r="X19" s="184"/>
      <c r="Y19" s="184"/>
      <c r="Z19" s="184"/>
      <c r="AA19" s="280">
        <f t="shared" si="0"/>
        <v>0</v>
      </c>
      <c r="AB19" s="225"/>
    </row>
    <row r="20" spans="1:28" s="150" customFormat="1" ht="13.5" customHeight="1" thickBot="1">
      <c r="A20" s="255">
        <v>8</v>
      </c>
      <c r="B20" s="286" t="s">
        <v>142</v>
      </c>
      <c r="C20" s="130" t="s">
        <v>147</v>
      </c>
      <c r="D20" s="114" t="s">
        <v>244</v>
      </c>
      <c r="E20" s="119">
        <f>VLOOKUP(D20,'DANH SACH H'!$A$2:$B$7,2,0)</f>
        <v>35</v>
      </c>
      <c r="F20" s="119"/>
      <c r="G20" s="119"/>
      <c r="H20" s="119"/>
      <c r="I20" s="119"/>
      <c r="J20" s="119"/>
      <c r="K20" s="119"/>
      <c r="L20" s="119"/>
      <c r="M20" s="119"/>
      <c r="N20" s="119"/>
      <c r="O20" s="119"/>
      <c r="P20" s="119"/>
      <c r="Q20" s="119"/>
      <c r="R20" s="119"/>
      <c r="S20" s="119"/>
      <c r="T20" s="119"/>
      <c r="U20" s="119"/>
      <c r="V20" s="119"/>
      <c r="W20" s="119"/>
      <c r="X20" s="119"/>
      <c r="Y20" s="119"/>
      <c r="Z20" s="119"/>
      <c r="AA20" s="281">
        <f t="shared" si="0"/>
        <v>0</v>
      </c>
      <c r="AB20" s="225"/>
    </row>
    <row r="21" spans="1:28" s="150" customFormat="1" ht="9">
      <c r="A21" s="178">
        <v>9</v>
      </c>
      <c r="B21" s="268" t="s">
        <v>142</v>
      </c>
      <c r="C21" s="261" t="s">
        <v>148</v>
      </c>
      <c r="D21" s="41" t="s">
        <v>244</v>
      </c>
      <c r="E21" s="256">
        <f>VLOOKUP(D21,'DANH SACH H'!$A$2:$B$7,2,0)</f>
        <v>35</v>
      </c>
      <c r="F21" s="256"/>
      <c r="G21" s="256"/>
      <c r="H21" s="256"/>
      <c r="I21" s="256"/>
      <c r="J21" s="256"/>
      <c r="K21" s="256"/>
      <c r="L21" s="256"/>
      <c r="M21" s="256"/>
      <c r="N21" s="256"/>
      <c r="O21" s="256"/>
      <c r="P21" s="256"/>
      <c r="Q21" s="256"/>
      <c r="R21" s="256"/>
      <c r="S21" s="256"/>
      <c r="T21" s="256"/>
      <c r="U21" s="256"/>
      <c r="V21" s="256"/>
      <c r="W21" s="256"/>
      <c r="X21" s="256"/>
      <c r="Y21" s="256"/>
      <c r="Z21" s="272"/>
      <c r="AA21" s="225">
        <f t="shared" si="0"/>
        <v>0</v>
      </c>
      <c r="AB21" s="225"/>
    </row>
    <row r="22" spans="1:28" s="150" customFormat="1" ht="9">
      <c r="A22" s="145">
        <v>10</v>
      </c>
      <c r="B22" s="146" t="s">
        <v>142</v>
      </c>
      <c r="C22" s="261" t="s">
        <v>156</v>
      </c>
      <c r="D22" s="16" t="s">
        <v>244</v>
      </c>
      <c r="E22" s="184">
        <f>VLOOKUP(D22,'DANH SACH H'!$A$2:$B$7,2,0)</f>
        <v>35</v>
      </c>
      <c r="F22" s="184"/>
      <c r="G22" s="184"/>
      <c r="H22" s="184"/>
      <c r="I22" s="184"/>
      <c r="J22" s="184"/>
      <c r="K22" s="184"/>
      <c r="L22" s="184"/>
      <c r="M22" s="184"/>
      <c r="N22" s="186"/>
      <c r="O22" s="184"/>
      <c r="P22" s="184"/>
      <c r="Q22" s="184"/>
      <c r="R22" s="184"/>
      <c r="S22" s="184"/>
      <c r="T22" s="184"/>
      <c r="U22" s="184"/>
      <c r="V22" s="184"/>
      <c r="W22" s="184"/>
      <c r="X22" s="184"/>
      <c r="Y22" s="184"/>
      <c r="Z22" s="257"/>
      <c r="AA22" s="225">
        <f t="shared" si="0"/>
        <v>0</v>
      </c>
      <c r="AB22" s="225"/>
    </row>
    <row r="23" spans="1:28" s="150" customFormat="1" ht="9">
      <c r="A23" s="145">
        <v>2</v>
      </c>
      <c r="B23" s="165" t="s">
        <v>142</v>
      </c>
      <c r="C23" s="261" t="s">
        <v>265</v>
      </c>
      <c r="D23" s="16" t="s">
        <v>241</v>
      </c>
      <c r="E23" s="184">
        <f>VLOOKUP(D23,'DANH SACH H'!$A$2:$B$7,2,0)</f>
        <v>11</v>
      </c>
      <c r="F23" s="184"/>
      <c r="G23" s="184"/>
      <c r="H23" s="184"/>
      <c r="I23" s="184"/>
      <c r="J23" s="184"/>
      <c r="K23" s="184"/>
      <c r="L23" s="184"/>
      <c r="M23" s="184"/>
      <c r="N23" s="184"/>
      <c r="O23" s="184"/>
      <c r="P23" s="184"/>
      <c r="Q23" s="184"/>
      <c r="R23" s="184"/>
      <c r="S23" s="184"/>
      <c r="T23" s="184"/>
      <c r="U23" s="184"/>
      <c r="V23" s="184"/>
      <c r="W23" s="184"/>
      <c r="X23" s="184"/>
      <c r="Y23" s="184"/>
      <c r="Z23" s="257"/>
      <c r="AA23" s="225">
        <f t="shared" si="0"/>
        <v>0</v>
      </c>
      <c r="AB23" s="225">
        <v>60</v>
      </c>
    </row>
    <row r="24" spans="1:28" s="150" customFormat="1" ht="9">
      <c r="A24" s="145">
        <v>6</v>
      </c>
      <c r="B24" s="146" t="s">
        <v>142</v>
      </c>
      <c r="C24" s="261" t="s">
        <v>146</v>
      </c>
      <c r="D24" s="16" t="s">
        <v>245</v>
      </c>
      <c r="E24" s="184">
        <f>VLOOKUP(D24,'DANH SACH H'!$A$2:$B$7,2,0)</f>
        <v>16</v>
      </c>
      <c r="F24" s="184"/>
      <c r="G24" s="184"/>
      <c r="H24" s="184"/>
      <c r="I24" s="184"/>
      <c r="J24" s="184"/>
      <c r="K24" s="184"/>
      <c r="L24" s="184"/>
      <c r="M24" s="184"/>
      <c r="N24" s="184"/>
      <c r="O24" s="184"/>
      <c r="P24" s="184"/>
      <c r="Q24" s="184"/>
      <c r="R24" s="184"/>
      <c r="S24" s="184"/>
      <c r="T24" s="184"/>
      <c r="U24" s="184"/>
      <c r="V24" s="184"/>
      <c r="W24" s="184"/>
      <c r="X24" s="184"/>
      <c r="Y24" s="184"/>
      <c r="Z24" s="257"/>
      <c r="AA24" s="225">
        <f t="shared" si="0"/>
        <v>0</v>
      </c>
      <c r="AB24" s="225"/>
    </row>
    <row r="25" spans="1:28" s="150" customFormat="1" ht="9">
      <c r="A25" s="145">
        <v>7</v>
      </c>
      <c r="B25" s="146" t="s">
        <v>142</v>
      </c>
      <c r="C25" s="261" t="s">
        <v>147</v>
      </c>
      <c r="D25" s="16" t="s">
        <v>245</v>
      </c>
      <c r="E25" s="184">
        <f>VLOOKUP(D25,'DANH SACH H'!$A$2:$B$7,2,0)</f>
        <v>16</v>
      </c>
      <c r="F25" s="184"/>
      <c r="G25" s="184"/>
      <c r="H25" s="184"/>
      <c r="I25" s="184"/>
      <c r="J25" s="184"/>
      <c r="K25" s="184"/>
      <c r="L25" s="184"/>
      <c r="M25" s="184"/>
      <c r="N25" s="184"/>
      <c r="O25" s="184"/>
      <c r="P25" s="184"/>
      <c r="Q25" s="184"/>
      <c r="R25" s="184"/>
      <c r="S25" s="184"/>
      <c r="T25" s="184"/>
      <c r="U25" s="184"/>
      <c r="V25" s="184"/>
      <c r="W25" s="184"/>
      <c r="X25" s="184"/>
      <c r="Y25" s="184"/>
      <c r="Z25" s="257"/>
      <c r="AA25" s="225">
        <f t="shared" si="0"/>
        <v>0</v>
      </c>
      <c r="AB25" s="225"/>
    </row>
    <row r="26" spans="1:28" s="150" customFormat="1" ht="9">
      <c r="A26" s="145">
        <v>8</v>
      </c>
      <c r="B26" s="146" t="s">
        <v>142</v>
      </c>
      <c r="C26" s="261" t="s">
        <v>148</v>
      </c>
      <c r="D26" s="16" t="s">
        <v>245</v>
      </c>
      <c r="E26" s="184">
        <f>VLOOKUP(D26,'DANH SACH H'!$A$2:$B$7,2,0)</f>
        <v>16</v>
      </c>
      <c r="F26" s="184"/>
      <c r="G26" s="184"/>
      <c r="H26" s="184"/>
      <c r="I26" s="184"/>
      <c r="J26" s="184"/>
      <c r="K26" s="184"/>
      <c r="L26" s="184"/>
      <c r="M26" s="184"/>
      <c r="N26" s="184"/>
      <c r="O26" s="184"/>
      <c r="P26" s="184"/>
      <c r="Q26" s="184"/>
      <c r="R26" s="184"/>
      <c r="S26" s="184"/>
      <c r="T26" s="184"/>
      <c r="U26" s="184"/>
      <c r="V26" s="184"/>
      <c r="W26" s="184"/>
      <c r="X26" s="184"/>
      <c r="Y26" s="184"/>
      <c r="Z26" s="257"/>
      <c r="AA26" s="225">
        <f t="shared" si="0"/>
        <v>0</v>
      </c>
      <c r="AB26" s="225"/>
    </row>
    <row r="27" spans="1:28" s="150" customFormat="1" ht="9">
      <c r="A27" s="145">
        <v>9</v>
      </c>
      <c r="B27" s="146" t="s">
        <v>142</v>
      </c>
      <c r="C27" s="261" t="s">
        <v>156</v>
      </c>
      <c r="D27" s="16" t="s">
        <v>245</v>
      </c>
      <c r="E27" s="184">
        <f>VLOOKUP(D27,'DANH SACH H'!$A$2:$B$7,2,0)</f>
        <v>16</v>
      </c>
      <c r="F27" s="184"/>
      <c r="G27" s="184"/>
      <c r="H27" s="184"/>
      <c r="I27" s="184"/>
      <c r="J27" s="184"/>
      <c r="K27" s="184"/>
      <c r="L27" s="184"/>
      <c r="M27" s="184"/>
      <c r="N27" s="184"/>
      <c r="O27" s="184"/>
      <c r="P27" s="184"/>
      <c r="Q27" s="184"/>
      <c r="R27" s="184"/>
      <c r="S27" s="184"/>
      <c r="T27" s="184"/>
      <c r="U27" s="184"/>
      <c r="V27" s="184"/>
      <c r="W27" s="184"/>
      <c r="X27" s="184"/>
      <c r="Y27" s="184"/>
      <c r="Z27" s="257"/>
      <c r="AA27" s="225">
        <f t="shared" si="0"/>
        <v>0</v>
      </c>
      <c r="AB27" s="225"/>
    </row>
    <row r="28" spans="1:28" s="150" customFormat="1" ht="9.75" thickBot="1">
      <c r="A28" s="255">
        <v>5</v>
      </c>
      <c r="B28" s="286" t="s">
        <v>142</v>
      </c>
      <c r="C28" s="130" t="s">
        <v>146</v>
      </c>
      <c r="D28" s="114" t="s">
        <v>243</v>
      </c>
      <c r="E28" s="119">
        <f>VLOOKUP(D28,'DANH SACH H'!$A$2:$B$7,2,0)</f>
        <v>24</v>
      </c>
      <c r="F28" s="119"/>
      <c r="G28" s="119"/>
      <c r="H28" s="119"/>
      <c r="I28" s="119"/>
      <c r="J28" s="119"/>
      <c r="K28" s="119"/>
      <c r="L28" s="119"/>
      <c r="M28" s="119"/>
      <c r="N28" s="119"/>
      <c r="O28" s="119"/>
      <c r="P28" s="119"/>
      <c r="Q28" s="119"/>
      <c r="R28" s="119"/>
      <c r="S28" s="119"/>
      <c r="T28" s="119"/>
      <c r="U28" s="119"/>
      <c r="V28" s="119"/>
      <c r="W28" s="119"/>
      <c r="X28" s="119"/>
      <c r="Y28" s="119"/>
      <c r="Z28" s="270"/>
      <c r="AA28" s="225">
        <f t="shared" si="0"/>
        <v>0</v>
      </c>
      <c r="AB28" s="225"/>
    </row>
    <row r="29" spans="1:28" s="150" customFormat="1" ht="9">
      <c r="A29" s="178">
        <v>6</v>
      </c>
      <c r="B29" s="268" t="s">
        <v>142</v>
      </c>
      <c r="C29" s="271" t="s">
        <v>147</v>
      </c>
      <c r="D29" s="41" t="s">
        <v>243</v>
      </c>
      <c r="E29" s="256">
        <f>VLOOKUP(D29,'DANH SACH H'!$A$2:$B$7,2,0)</f>
        <v>24</v>
      </c>
      <c r="F29" s="256"/>
      <c r="G29" s="256"/>
      <c r="H29" s="256"/>
      <c r="I29" s="256"/>
      <c r="J29" s="256"/>
      <c r="K29" s="256"/>
      <c r="L29" s="256"/>
      <c r="M29" s="256"/>
      <c r="N29" s="256"/>
      <c r="O29" s="256"/>
      <c r="P29" s="256"/>
      <c r="Q29" s="256"/>
      <c r="R29" s="256"/>
      <c r="S29" s="256"/>
      <c r="T29" s="256"/>
      <c r="U29" s="256"/>
      <c r="V29" s="256"/>
      <c r="W29" s="256"/>
      <c r="X29" s="256"/>
      <c r="Y29" s="256"/>
      <c r="Z29" s="272"/>
      <c r="AA29" s="225">
        <f t="shared" si="0"/>
        <v>0</v>
      </c>
      <c r="AB29" s="225"/>
    </row>
    <row r="30" spans="1:28" s="150" customFormat="1" ht="9">
      <c r="A30" s="145">
        <v>7</v>
      </c>
      <c r="B30" s="146" t="s">
        <v>142</v>
      </c>
      <c r="C30" s="261" t="s">
        <v>148</v>
      </c>
      <c r="D30" s="16" t="s">
        <v>243</v>
      </c>
      <c r="E30" s="184">
        <f>VLOOKUP(D30,'DANH SACH H'!$A$2:$B$7,2,0)</f>
        <v>24</v>
      </c>
      <c r="F30" s="184"/>
      <c r="G30" s="184"/>
      <c r="H30" s="184"/>
      <c r="I30" s="184"/>
      <c r="J30" s="184"/>
      <c r="K30" s="184"/>
      <c r="L30" s="184"/>
      <c r="M30" s="184"/>
      <c r="N30" s="184"/>
      <c r="O30" s="184"/>
      <c r="P30" s="184"/>
      <c r="Q30" s="184"/>
      <c r="R30" s="184"/>
      <c r="S30" s="184"/>
      <c r="T30" s="184"/>
      <c r="U30" s="184"/>
      <c r="V30" s="184"/>
      <c r="W30" s="184"/>
      <c r="X30" s="184"/>
      <c r="Y30" s="184"/>
      <c r="Z30" s="257"/>
      <c r="AA30" s="225">
        <f t="shared" si="0"/>
        <v>0</v>
      </c>
      <c r="AB30" s="225"/>
    </row>
    <row r="31" spans="1:28" s="150" customFormat="1" ht="9">
      <c r="A31" s="145">
        <v>8</v>
      </c>
      <c r="B31" s="146" t="s">
        <v>142</v>
      </c>
      <c r="C31" s="261" t="s">
        <v>156</v>
      </c>
      <c r="D31" s="16" t="s">
        <v>243</v>
      </c>
      <c r="E31" s="184">
        <f>VLOOKUP(D31,'DANH SACH H'!$A$2:$B$7,2,0)</f>
        <v>24</v>
      </c>
      <c r="F31" s="184"/>
      <c r="G31" s="184"/>
      <c r="H31" s="184"/>
      <c r="I31" s="184"/>
      <c r="J31" s="184"/>
      <c r="K31" s="184"/>
      <c r="L31" s="184"/>
      <c r="M31" s="184"/>
      <c r="N31" s="184"/>
      <c r="O31" s="184"/>
      <c r="P31" s="184"/>
      <c r="Q31" s="184"/>
      <c r="R31" s="184"/>
      <c r="S31" s="184"/>
      <c r="T31" s="184"/>
      <c r="U31" s="184"/>
      <c r="V31" s="184"/>
      <c r="W31" s="184"/>
      <c r="X31" s="184"/>
      <c r="Y31" s="184"/>
      <c r="Z31" s="257"/>
      <c r="AA31" s="225">
        <f t="shared" si="0"/>
        <v>0</v>
      </c>
      <c r="AB31" s="225"/>
    </row>
    <row r="32" spans="1:28" s="150" customFormat="1" ht="12.75" customHeight="1">
      <c r="A32" s="145">
        <v>1</v>
      </c>
      <c r="B32" s="146" t="s">
        <v>142</v>
      </c>
      <c r="C32" s="261" t="s">
        <v>357</v>
      </c>
      <c r="D32" s="16" t="s">
        <v>275</v>
      </c>
      <c r="E32" s="184">
        <f>VLOOKUP(D32,'DANH SACH H'!$A$2:$B$8,2,0)</f>
        <v>30</v>
      </c>
      <c r="F32" s="184"/>
      <c r="G32" s="184"/>
      <c r="H32" s="184"/>
      <c r="I32" s="184"/>
      <c r="J32" s="184"/>
      <c r="K32" s="184"/>
      <c r="L32" s="184"/>
      <c r="M32" s="184"/>
      <c r="N32" s="184"/>
      <c r="O32" s="184"/>
      <c r="P32" s="184"/>
      <c r="Q32" s="184"/>
      <c r="R32" s="184"/>
      <c r="S32" s="184"/>
      <c r="T32" s="184"/>
      <c r="U32" s="184"/>
      <c r="V32" s="184"/>
      <c r="W32" s="184"/>
      <c r="X32" s="184"/>
      <c r="Y32" s="184"/>
      <c r="Z32" s="257"/>
      <c r="AA32" s="225">
        <f t="shared" si="0"/>
        <v>0</v>
      </c>
      <c r="AB32" s="225">
        <v>30</v>
      </c>
    </row>
    <row r="33" spans="1:28" s="150" customFormat="1" ht="9">
      <c r="A33" s="145">
        <v>2</v>
      </c>
      <c r="B33" s="146" t="s">
        <v>142</v>
      </c>
      <c r="C33" s="261" t="s">
        <v>351</v>
      </c>
      <c r="D33" s="16" t="s">
        <v>275</v>
      </c>
      <c r="E33" s="184">
        <f>VLOOKUP(D33,'DANH SACH H'!$A$2:$B$8,2,0)</f>
        <v>30</v>
      </c>
      <c r="F33" s="184"/>
      <c r="G33" s="184"/>
      <c r="H33" s="184"/>
      <c r="I33" s="184"/>
      <c r="J33" s="186"/>
      <c r="K33" s="186"/>
      <c r="L33" s="186"/>
      <c r="M33" s="186"/>
      <c r="N33" s="186"/>
      <c r="O33" s="184"/>
      <c r="P33" s="184"/>
      <c r="Q33" s="184"/>
      <c r="R33" s="184"/>
      <c r="S33" s="184"/>
      <c r="T33" s="184"/>
      <c r="U33" s="184"/>
      <c r="V33" s="184"/>
      <c r="W33" s="184"/>
      <c r="X33" s="184"/>
      <c r="Y33" s="184"/>
      <c r="Z33" s="257"/>
      <c r="AA33" s="225">
        <f t="shared" si="0"/>
        <v>0</v>
      </c>
      <c r="AB33" s="225">
        <v>15</v>
      </c>
    </row>
    <row r="34" spans="1:28" s="150" customFormat="1" ht="12" customHeight="1" thickBot="1">
      <c r="A34" s="255">
        <v>7</v>
      </c>
      <c r="B34" s="286" t="s">
        <v>142</v>
      </c>
      <c r="C34" s="130" t="s">
        <v>146</v>
      </c>
      <c r="D34" s="114" t="s">
        <v>275</v>
      </c>
      <c r="E34" s="119">
        <f>VLOOKUP(D34,'DANH SACH H'!$A$2:$B$8,2,0)</f>
        <v>30</v>
      </c>
      <c r="F34" s="119"/>
      <c r="G34" s="119"/>
      <c r="H34" s="119"/>
      <c r="I34" s="119"/>
      <c r="J34" s="119"/>
      <c r="K34" s="119"/>
      <c r="L34" s="119"/>
      <c r="M34" s="119"/>
      <c r="N34" s="119"/>
      <c r="O34" s="119"/>
      <c r="P34" s="119"/>
      <c r="Q34" s="119"/>
      <c r="R34" s="119"/>
      <c r="S34" s="119"/>
      <c r="T34" s="119"/>
      <c r="U34" s="119"/>
      <c r="V34" s="119"/>
      <c r="W34" s="119"/>
      <c r="X34" s="119"/>
      <c r="Y34" s="119"/>
      <c r="Z34" s="270"/>
      <c r="AA34" s="225">
        <f t="shared" si="0"/>
        <v>0</v>
      </c>
      <c r="AB34" s="225"/>
    </row>
    <row r="35" spans="1:28" s="150" customFormat="1" ht="21" customHeight="1" thickBot="1">
      <c r="A35" s="178">
        <v>8</v>
      </c>
      <c r="B35" s="268" t="s">
        <v>142</v>
      </c>
      <c r="C35" s="261" t="s">
        <v>147</v>
      </c>
      <c r="D35" s="41" t="s">
        <v>275</v>
      </c>
      <c r="E35" s="256">
        <f>VLOOKUP(D35,'DANH SACH H'!$A$2:$B$8,2,0)</f>
        <v>30</v>
      </c>
      <c r="F35" s="184"/>
      <c r="G35" s="184"/>
      <c r="H35" s="184"/>
      <c r="I35" s="184"/>
      <c r="J35" s="184"/>
      <c r="K35" s="184"/>
      <c r="L35" s="184"/>
      <c r="M35" s="184"/>
      <c r="N35" s="184"/>
      <c r="O35" s="184"/>
      <c r="P35" s="256"/>
      <c r="Q35" s="256"/>
      <c r="R35" s="256"/>
      <c r="S35" s="256"/>
      <c r="T35" s="256"/>
      <c r="U35" s="256"/>
      <c r="V35" s="256"/>
      <c r="W35" s="256"/>
      <c r="X35" s="256"/>
      <c r="Y35" s="256"/>
      <c r="Z35" s="272"/>
      <c r="AA35" s="225">
        <f t="shared" si="0"/>
        <v>0</v>
      </c>
      <c r="AB35" s="225"/>
    </row>
    <row r="36" spans="1:28" s="150" customFormat="1" ht="9">
      <c r="A36" s="145">
        <v>9</v>
      </c>
      <c r="B36" s="146" t="s">
        <v>142</v>
      </c>
      <c r="C36" s="261" t="s">
        <v>148</v>
      </c>
      <c r="D36" s="41" t="s">
        <v>275</v>
      </c>
      <c r="E36" s="256">
        <f>VLOOKUP(D36,'DANH SACH H'!$A$2:$B$8,2,0)</f>
        <v>30</v>
      </c>
      <c r="F36" s="184"/>
      <c r="G36" s="184"/>
      <c r="H36" s="184"/>
      <c r="I36" s="184"/>
      <c r="J36" s="184"/>
      <c r="K36" s="184"/>
      <c r="L36" s="184"/>
      <c r="M36" s="184"/>
      <c r="N36" s="184"/>
      <c r="O36" s="184"/>
      <c r="P36" s="184"/>
      <c r="Q36" s="184"/>
      <c r="R36" s="184"/>
      <c r="S36" s="184"/>
      <c r="T36" s="184"/>
      <c r="U36" s="184"/>
      <c r="V36" s="184"/>
      <c r="W36" s="184"/>
      <c r="X36" s="184"/>
      <c r="Y36" s="184"/>
      <c r="Z36" s="257"/>
      <c r="AA36" s="225">
        <f t="shared" si="0"/>
        <v>0</v>
      </c>
      <c r="AB36" s="225"/>
    </row>
    <row r="37" spans="1:28" s="150" customFormat="1" ht="9">
      <c r="A37" s="145">
        <v>10</v>
      </c>
      <c r="B37" s="146" t="s">
        <v>142</v>
      </c>
      <c r="C37" s="261" t="s">
        <v>156</v>
      </c>
      <c r="D37" s="16" t="s">
        <v>275</v>
      </c>
      <c r="E37" s="184">
        <f>VLOOKUP(D37,'DANH SACH H'!$A$2:$B$8,2,0)</f>
        <v>30</v>
      </c>
      <c r="F37" s="184"/>
      <c r="G37" s="184"/>
      <c r="H37" s="184"/>
      <c r="I37" s="184"/>
      <c r="J37" s="186"/>
      <c r="K37" s="186"/>
      <c r="L37" s="186"/>
      <c r="M37" s="186"/>
      <c r="N37" s="186"/>
      <c r="O37" s="184"/>
      <c r="P37" s="184"/>
      <c r="Q37" s="184"/>
      <c r="R37" s="184"/>
      <c r="S37" s="184"/>
      <c r="T37" s="184"/>
      <c r="U37" s="184"/>
      <c r="V37" s="184"/>
      <c r="W37" s="184"/>
      <c r="X37" s="184"/>
      <c r="Y37" s="184"/>
      <c r="Z37" s="257"/>
      <c r="AA37" s="225">
        <f t="shared" si="0"/>
        <v>0</v>
      </c>
      <c r="AB37" s="225"/>
    </row>
    <row r="38" spans="1:28" s="150" customFormat="1" ht="9">
      <c r="A38" s="145">
        <v>1</v>
      </c>
      <c r="B38" s="146" t="s">
        <v>142</v>
      </c>
      <c r="C38" s="383" t="s">
        <v>350</v>
      </c>
      <c r="D38" s="16" t="s">
        <v>278</v>
      </c>
      <c r="E38" s="184" t="e">
        <f>VLOOKUP(D38,'DANH SACH H'!$A$2:$B$9,2,0)</f>
        <v>#N/A</v>
      </c>
      <c r="F38" s="184"/>
      <c r="G38" s="184"/>
      <c r="H38" s="184"/>
      <c r="I38" s="184"/>
      <c r="J38" s="184"/>
      <c r="K38" s="184"/>
      <c r="L38" s="184"/>
      <c r="M38" s="184"/>
      <c r="N38" s="184"/>
      <c r="O38" s="184"/>
      <c r="P38" s="184"/>
      <c r="Q38" s="184"/>
      <c r="R38" s="184"/>
      <c r="S38" s="184"/>
      <c r="T38" s="184"/>
      <c r="U38" s="184"/>
      <c r="V38" s="184"/>
      <c r="W38" s="184"/>
      <c r="X38" s="184"/>
      <c r="Y38" s="184"/>
      <c r="Z38" s="257"/>
      <c r="AA38" s="225">
        <f t="shared" si="0"/>
        <v>0</v>
      </c>
      <c r="AB38" s="225">
        <v>30</v>
      </c>
    </row>
    <row r="39" spans="1:28" s="150" customFormat="1" ht="9">
      <c r="A39" s="145">
        <v>2</v>
      </c>
      <c r="B39" s="146" t="s">
        <v>142</v>
      </c>
      <c r="C39" s="383" t="s">
        <v>351</v>
      </c>
      <c r="D39" s="16" t="s">
        <v>278</v>
      </c>
      <c r="E39" s="184" t="e">
        <f>VLOOKUP(D39,'DANH SACH H'!$A$2:$B$9,2,0)</f>
        <v>#N/A</v>
      </c>
      <c r="F39" s="184"/>
      <c r="G39" s="184"/>
      <c r="H39" s="184"/>
      <c r="I39" s="184"/>
      <c r="J39" s="184"/>
      <c r="K39" s="184"/>
      <c r="L39" s="184"/>
      <c r="M39" s="184"/>
      <c r="N39" s="184"/>
      <c r="O39" s="184"/>
      <c r="P39" s="184"/>
      <c r="Q39" s="184"/>
      <c r="R39" s="184"/>
      <c r="S39" s="184"/>
      <c r="T39" s="184"/>
      <c r="U39" s="184"/>
      <c r="V39" s="184"/>
      <c r="W39" s="184"/>
      <c r="X39" s="184"/>
      <c r="Y39" s="184"/>
      <c r="Z39" s="257"/>
      <c r="AA39" s="225">
        <f t="shared" si="0"/>
        <v>0</v>
      </c>
      <c r="AB39" s="225">
        <v>30</v>
      </c>
    </row>
    <row r="40" spans="1:30" s="150" customFormat="1" ht="9">
      <c r="A40" s="145">
        <v>2</v>
      </c>
      <c r="B40" s="146" t="s">
        <v>184</v>
      </c>
      <c r="C40" s="261" t="s">
        <v>346</v>
      </c>
      <c r="D40" s="16" t="s">
        <v>244</v>
      </c>
      <c r="E40" s="184">
        <f>VLOOKUP(D40,'DANH SACH H'!$A$2:$B$7,2,0)</f>
        <v>35</v>
      </c>
      <c r="F40" s="184">
        <v>4</v>
      </c>
      <c r="G40" s="184">
        <v>4</v>
      </c>
      <c r="H40" s="184">
        <v>4</v>
      </c>
      <c r="I40" s="184">
        <v>4</v>
      </c>
      <c r="J40" s="184">
        <v>4</v>
      </c>
      <c r="K40" s="184">
        <v>4</v>
      </c>
      <c r="L40" s="184">
        <v>4</v>
      </c>
      <c r="M40" s="184">
        <v>4</v>
      </c>
      <c r="N40" s="184">
        <v>4</v>
      </c>
      <c r="O40" s="184">
        <v>4</v>
      </c>
      <c r="P40" s="184">
        <v>4</v>
      </c>
      <c r="Q40" s="184">
        <v>4</v>
      </c>
      <c r="R40" s="184">
        <v>4</v>
      </c>
      <c r="S40" s="184">
        <v>4</v>
      </c>
      <c r="T40" s="184">
        <v>4</v>
      </c>
      <c r="U40" s="184"/>
      <c r="V40" s="184"/>
      <c r="W40" s="184"/>
      <c r="X40" s="184"/>
      <c r="Y40" s="184"/>
      <c r="Z40" s="257"/>
      <c r="AA40" s="225">
        <f t="shared" si="0"/>
        <v>60</v>
      </c>
      <c r="AB40" s="225">
        <v>60</v>
      </c>
      <c r="AC40" s="150">
        <v>9</v>
      </c>
      <c r="AD40" s="150">
        <v>51</v>
      </c>
    </row>
    <row r="41" spans="1:28" s="150" customFormat="1" ht="9.75" thickBot="1">
      <c r="A41" s="255">
        <v>1</v>
      </c>
      <c r="B41" s="265" t="s">
        <v>184</v>
      </c>
      <c r="C41" s="405" t="s">
        <v>264</v>
      </c>
      <c r="D41" s="114" t="s">
        <v>241</v>
      </c>
      <c r="E41" s="119">
        <f>VLOOKUP(D41,'DANH SACH H'!$A$2:$B$7,2,0)</f>
        <v>11</v>
      </c>
      <c r="F41" s="119"/>
      <c r="G41" s="119"/>
      <c r="H41" s="119"/>
      <c r="I41" s="119"/>
      <c r="J41" s="119"/>
      <c r="K41" s="119"/>
      <c r="L41" s="119"/>
      <c r="M41" s="119"/>
      <c r="N41" s="119"/>
      <c r="O41" s="119"/>
      <c r="P41" s="119"/>
      <c r="Q41" s="119"/>
      <c r="R41" s="119"/>
      <c r="S41" s="119"/>
      <c r="T41" s="119"/>
      <c r="U41" s="119"/>
      <c r="V41" s="119"/>
      <c r="W41" s="119"/>
      <c r="X41" s="119"/>
      <c r="Y41" s="119"/>
      <c r="Z41" s="270"/>
      <c r="AA41" s="225">
        <f t="shared" si="0"/>
        <v>0</v>
      </c>
      <c r="AB41" s="225">
        <v>45</v>
      </c>
    </row>
    <row r="42" spans="1:30" s="150" customFormat="1" ht="19.5" customHeight="1">
      <c r="A42" s="178">
        <v>4</v>
      </c>
      <c r="B42" s="268" t="s">
        <v>184</v>
      </c>
      <c r="C42" s="261" t="s">
        <v>346</v>
      </c>
      <c r="D42" s="41" t="s">
        <v>241</v>
      </c>
      <c r="E42" s="256">
        <f>VLOOKUP(D42,'DANH SACH H'!$A$2:$B$7,2,0)</f>
        <v>11</v>
      </c>
      <c r="F42" s="184"/>
      <c r="G42" s="184"/>
      <c r="H42" s="184"/>
      <c r="I42" s="184"/>
      <c r="J42" s="184"/>
      <c r="K42" s="184"/>
      <c r="L42" s="184"/>
      <c r="M42" s="184"/>
      <c r="N42" s="184"/>
      <c r="O42" s="184"/>
      <c r="P42" s="256"/>
      <c r="Q42" s="256"/>
      <c r="R42" s="256"/>
      <c r="S42" s="256"/>
      <c r="T42" s="256"/>
      <c r="U42" s="256"/>
      <c r="V42" s="256"/>
      <c r="W42" s="256"/>
      <c r="X42" s="256"/>
      <c r="Y42" s="256"/>
      <c r="Z42" s="272"/>
      <c r="AA42" s="225">
        <f t="shared" si="0"/>
        <v>0</v>
      </c>
      <c r="AB42" s="225">
        <v>60</v>
      </c>
      <c r="AC42" s="150">
        <v>9</v>
      </c>
      <c r="AD42" s="150">
        <v>51</v>
      </c>
    </row>
    <row r="43" spans="1:28" s="150" customFormat="1" ht="9">
      <c r="A43" s="145"/>
      <c r="B43" s="131" t="s">
        <v>184</v>
      </c>
      <c r="C43" s="261" t="s">
        <v>346</v>
      </c>
      <c r="D43" s="16" t="s">
        <v>245</v>
      </c>
      <c r="E43" s="184">
        <f>VLOOKUP(D43,'DANH SACH H'!$A$2:$B$7,2,0)</f>
        <v>16</v>
      </c>
      <c r="F43" s="184"/>
      <c r="G43" s="184"/>
      <c r="H43" s="184"/>
      <c r="I43" s="184"/>
      <c r="J43" s="184"/>
      <c r="K43" s="184"/>
      <c r="L43" s="184"/>
      <c r="M43" s="184"/>
      <c r="N43" s="184"/>
      <c r="O43" s="184"/>
      <c r="P43" s="184"/>
      <c r="Q43" s="184"/>
      <c r="R43" s="184"/>
      <c r="S43" s="184"/>
      <c r="T43" s="184"/>
      <c r="U43" s="184"/>
      <c r="V43" s="184"/>
      <c r="W43" s="184"/>
      <c r="X43" s="184"/>
      <c r="Y43" s="184"/>
      <c r="Z43" s="257"/>
      <c r="AA43" s="225"/>
      <c r="AB43" s="225">
        <v>60</v>
      </c>
    </row>
    <row r="44" spans="1:28" s="150" customFormat="1" ht="9">
      <c r="A44" s="145">
        <v>2</v>
      </c>
      <c r="B44" s="283" t="s">
        <v>184</v>
      </c>
      <c r="C44" s="261" t="s">
        <v>346</v>
      </c>
      <c r="D44" s="16" t="s">
        <v>243</v>
      </c>
      <c r="E44" s="184">
        <f>VLOOKUP(D44,'DANH SACH H'!$A$2:$B$7,2,0)</f>
        <v>24</v>
      </c>
      <c r="F44" s="184"/>
      <c r="G44" s="184"/>
      <c r="H44" s="184"/>
      <c r="I44" s="184"/>
      <c r="J44" s="184"/>
      <c r="K44" s="184"/>
      <c r="L44" s="184"/>
      <c r="M44" s="184"/>
      <c r="N44" s="184"/>
      <c r="O44" s="184"/>
      <c r="P44" s="184"/>
      <c r="Q44" s="184"/>
      <c r="R44" s="184"/>
      <c r="S44" s="184"/>
      <c r="T44" s="184"/>
      <c r="U44" s="184"/>
      <c r="V44" s="184"/>
      <c r="W44" s="184"/>
      <c r="X44" s="184"/>
      <c r="Y44" s="184"/>
      <c r="Z44" s="257"/>
      <c r="AA44" s="225">
        <f>SUM(F44:Y44)</f>
        <v>0</v>
      </c>
      <c r="AB44" s="225">
        <v>60</v>
      </c>
    </row>
    <row r="45" spans="1:28" s="150" customFormat="1" ht="9">
      <c r="A45" s="145">
        <v>5</v>
      </c>
      <c r="B45" s="131" t="s">
        <v>140</v>
      </c>
      <c r="C45" s="15" t="s">
        <v>344</v>
      </c>
      <c r="D45" s="16" t="s">
        <v>253</v>
      </c>
      <c r="E45" s="184">
        <f>VLOOKUP(D45,'DANH SACH H'!$A$2:$B$7,2,0)</f>
        <v>15</v>
      </c>
      <c r="F45" s="184"/>
      <c r="G45" s="184"/>
      <c r="H45" s="184"/>
      <c r="I45" s="184"/>
      <c r="J45" s="184"/>
      <c r="K45" s="184"/>
      <c r="L45" s="184"/>
      <c r="M45" s="184"/>
      <c r="N45" s="184"/>
      <c r="O45" s="184"/>
      <c r="P45" s="184"/>
      <c r="Q45" s="184"/>
      <c r="R45" s="184"/>
      <c r="S45" s="184"/>
      <c r="T45" s="184"/>
      <c r="U45" s="184"/>
      <c r="V45" s="184"/>
      <c r="W45" s="184"/>
      <c r="X45" s="184"/>
      <c r="Y45" s="184"/>
      <c r="Z45" s="257"/>
      <c r="AA45" s="134">
        <v>270</v>
      </c>
      <c r="AB45" s="225">
        <v>270</v>
      </c>
    </row>
    <row r="46" spans="1:28" s="150" customFormat="1" ht="9">
      <c r="A46" s="145">
        <v>6</v>
      </c>
      <c r="B46" s="165" t="s">
        <v>140</v>
      </c>
      <c r="C46" s="15" t="s">
        <v>343</v>
      </c>
      <c r="D46" s="16" t="s">
        <v>253</v>
      </c>
      <c r="E46" s="184">
        <f>VLOOKUP(D46,'DANH SACH H'!$A$2:$B$7,2,0)</f>
        <v>15</v>
      </c>
      <c r="F46" s="184"/>
      <c r="G46" s="184"/>
      <c r="H46" s="184"/>
      <c r="I46" s="184"/>
      <c r="J46" s="184"/>
      <c r="K46" s="184"/>
      <c r="L46" s="184"/>
      <c r="M46" s="184"/>
      <c r="N46" s="184"/>
      <c r="O46" s="184"/>
      <c r="P46" s="184"/>
      <c r="Q46" s="184"/>
      <c r="R46" s="184"/>
      <c r="S46" s="184"/>
      <c r="T46" s="184"/>
      <c r="U46" s="184"/>
      <c r="V46" s="184"/>
      <c r="W46" s="184"/>
      <c r="X46" s="184"/>
      <c r="Y46" s="184"/>
      <c r="Z46" s="257"/>
      <c r="AA46" s="134">
        <v>180</v>
      </c>
      <c r="AB46" s="225">
        <v>180</v>
      </c>
    </row>
    <row r="47" spans="1:28" s="150" customFormat="1" ht="9">
      <c r="A47" s="145">
        <v>11</v>
      </c>
      <c r="B47" s="131" t="s">
        <v>140</v>
      </c>
      <c r="C47" s="15" t="s">
        <v>128</v>
      </c>
      <c r="D47" s="16" t="s">
        <v>244</v>
      </c>
      <c r="E47" s="184">
        <f>VLOOKUP(D47,'DANH SACH H'!$A$2:$B$7,2,0)</f>
        <v>35</v>
      </c>
      <c r="F47" s="184"/>
      <c r="G47" s="184"/>
      <c r="H47" s="184"/>
      <c r="I47" s="184"/>
      <c r="J47" s="186"/>
      <c r="K47" s="186"/>
      <c r="L47" s="186"/>
      <c r="M47" s="186"/>
      <c r="N47" s="186"/>
      <c r="O47" s="184"/>
      <c r="P47" s="184"/>
      <c r="Q47" s="184"/>
      <c r="R47" s="184"/>
      <c r="S47" s="184"/>
      <c r="T47" s="184"/>
      <c r="U47" s="184"/>
      <c r="V47" s="184"/>
      <c r="W47" s="184"/>
      <c r="X47" s="184"/>
      <c r="Y47" s="184"/>
      <c r="Z47" s="257"/>
      <c r="AA47" s="225">
        <f aca="true" t="shared" si="1" ref="AA47:AA63">SUM(F47:Y47)</f>
        <v>0</v>
      </c>
      <c r="AB47" s="225"/>
    </row>
    <row r="48" spans="1:30" s="150" customFormat="1" ht="18.75" thickBot="1">
      <c r="A48" s="255">
        <v>5</v>
      </c>
      <c r="B48" s="265" t="s">
        <v>140</v>
      </c>
      <c r="C48" s="130" t="s">
        <v>348</v>
      </c>
      <c r="D48" s="114" t="s">
        <v>241</v>
      </c>
      <c r="E48" s="119">
        <f>VLOOKUP(D48,'DANH SACH H'!$A$2:$B$7,2,0)</f>
        <v>11</v>
      </c>
      <c r="F48" s="119">
        <v>8</v>
      </c>
      <c r="G48" s="119">
        <v>8</v>
      </c>
      <c r="H48" s="119">
        <v>8</v>
      </c>
      <c r="I48" s="119">
        <v>8</v>
      </c>
      <c r="J48" s="119">
        <v>8</v>
      </c>
      <c r="K48" s="119">
        <v>8</v>
      </c>
      <c r="L48" s="119">
        <v>8</v>
      </c>
      <c r="M48" s="119">
        <v>8</v>
      </c>
      <c r="N48" s="119">
        <v>8</v>
      </c>
      <c r="O48" s="119">
        <v>8</v>
      </c>
      <c r="P48" s="119">
        <v>8</v>
      </c>
      <c r="Q48" s="119">
        <v>8</v>
      </c>
      <c r="R48" s="119">
        <v>8</v>
      </c>
      <c r="S48" s="119">
        <v>8</v>
      </c>
      <c r="T48" s="119">
        <v>8</v>
      </c>
      <c r="U48" s="119"/>
      <c r="V48" s="119"/>
      <c r="W48" s="119"/>
      <c r="X48" s="119"/>
      <c r="Y48" s="119"/>
      <c r="Z48" s="270"/>
      <c r="AA48" s="225">
        <f t="shared" si="1"/>
        <v>120</v>
      </c>
      <c r="AB48" s="225">
        <v>120</v>
      </c>
      <c r="AC48" s="150">
        <v>26</v>
      </c>
      <c r="AD48" s="150">
        <v>94</v>
      </c>
    </row>
    <row r="49" spans="1:30" s="150" customFormat="1" ht="18">
      <c r="A49" s="178">
        <v>1</v>
      </c>
      <c r="B49" s="269" t="s">
        <v>140</v>
      </c>
      <c r="C49" s="261" t="s">
        <v>345</v>
      </c>
      <c r="D49" s="41" t="s">
        <v>245</v>
      </c>
      <c r="E49" s="256">
        <f>VLOOKUP(D49,'DANH SACH H'!$A$2:$B$7,2,0)</f>
        <v>16</v>
      </c>
      <c r="F49" s="256">
        <v>3</v>
      </c>
      <c r="G49" s="256">
        <v>3</v>
      </c>
      <c r="H49" s="256">
        <v>3</v>
      </c>
      <c r="I49" s="256">
        <v>3</v>
      </c>
      <c r="J49" s="256">
        <v>3</v>
      </c>
      <c r="K49" s="256">
        <v>3</v>
      </c>
      <c r="L49" s="256">
        <v>3</v>
      </c>
      <c r="M49" s="256">
        <v>3</v>
      </c>
      <c r="N49" s="256">
        <v>3</v>
      </c>
      <c r="O49" s="256">
        <v>3</v>
      </c>
      <c r="P49" s="256"/>
      <c r="Q49" s="256"/>
      <c r="R49" s="256"/>
      <c r="S49" s="256"/>
      <c r="T49" s="256"/>
      <c r="U49" s="256"/>
      <c r="V49" s="256"/>
      <c r="W49" s="256"/>
      <c r="X49" s="256"/>
      <c r="Y49" s="256"/>
      <c r="Z49" s="272"/>
      <c r="AA49" s="225">
        <f t="shared" si="1"/>
        <v>30</v>
      </c>
      <c r="AB49" s="225">
        <v>30</v>
      </c>
      <c r="AC49" s="150">
        <v>28</v>
      </c>
      <c r="AD49" s="150">
        <v>2</v>
      </c>
    </row>
    <row r="50" spans="1:30" s="150" customFormat="1" ht="9">
      <c r="A50" s="145">
        <v>3</v>
      </c>
      <c r="B50" s="146" t="s">
        <v>140</v>
      </c>
      <c r="C50" s="261" t="s">
        <v>358</v>
      </c>
      <c r="D50" s="16" t="s">
        <v>275</v>
      </c>
      <c r="E50" s="184">
        <f>VLOOKUP(D50,'DANH SACH H'!$A$2:$B$8,2,0)</f>
        <v>30</v>
      </c>
      <c r="F50" s="184">
        <v>4</v>
      </c>
      <c r="G50" s="184">
        <v>4</v>
      </c>
      <c r="H50" s="184">
        <v>4</v>
      </c>
      <c r="I50" s="184">
        <v>4</v>
      </c>
      <c r="J50" s="184">
        <v>4</v>
      </c>
      <c r="K50" s="184">
        <v>4</v>
      </c>
      <c r="L50" s="184">
        <v>4</v>
      </c>
      <c r="M50" s="184">
        <v>4</v>
      </c>
      <c r="N50" s="184">
        <v>4</v>
      </c>
      <c r="O50" s="184">
        <v>4</v>
      </c>
      <c r="P50" s="184">
        <v>4</v>
      </c>
      <c r="Q50" s="184">
        <v>4</v>
      </c>
      <c r="R50" s="184">
        <v>4</v>
      </c>
      <c r="S50" s="184">
        <v>4</v>
      </c>
      <c r="T50" s="184">
        <v>4</v>
      </c>
      <c r="U50" s="184"/>
      <c r="V50" s="184"/>
      <c r="W50" s="184"/>
      <c r="X50" s="184"/>
      <c r="Y50" s="184"/>
      <c r="Z50" s="257"/>
      <c r="AA50" s="225">
        <f t="shared" si="1"/>
        <v>60</v>
      </c>
      <c r="AB50" s="225">
        <v>60</v>
      </c>
      <c r="AC50" s="150">
        <v>8</v>
      </c>
      <c r="AD50" s="150">
        <v>52</v>
      </c>
    </row>
    <row r="51" spans="1:30" s="150" customFormat="1" ht="9">
      <c r="A51" s="145">
        <v>3</v>
      </c>
      <c r="B51" s="146" t="s">
        <v>140</v>
      </c>
      <c r="C51" s="382" t="s">
        <v>352</v>
      </c>
      <c r="D51" s="16" t="s">
        <v>278</v>
      </c>
      <c r="E51" s="184" t="e">
        <f>VLOOKUP(D51,'DANH SACH H'!$A$2:$B$9,2,0)</f>
        <v>#N/A</v>
      </c>
      <c r="F51" s="184">
        <v>4</v>
      </c>
      <c r="G51" s="184">
        <v>4</v>
      </c>
      <c r="H51" s="184">
        <v>4</v>
      </c>
      <c r="I51" s="184">
        <v>4</v>
      </c>
      <c r="J51" s="184">
        <v>4</v>
      </c>
      <c r="K51" s="184">
        <v>4</v>
      </c>
      <c r="L51" s="184">
        <v>4</v>
      </c>
      <c r="M51" s="184">
        <v>4</v>
      </c>
      <c r="N51" s="184">
        <v>4</v>
      </c>
      <c r="O51" s="184">
        <v>4</v>
      </c>
      <c r="P51" s="184">
        <v>4</v>
      </c>
      <c r="Q51" s="184">
        <v>1</v>
      </c>
      <c r="R51" s="184"/>
      <c r="S51" s="184"/>
      <c r="T51" s="184"/>
      <c r="U51" s="184"/>
      <c r="V51" s="184"/>
      <c r="W51" s="184"/>
      <c r="X51" s="184"/>
      <c r="Y51" s="184"/>
      <c r="Z51" s="257"/>
      <c r="AA51" s="225">
        <f t="shared" si="1"/>
        <v>45</v>
      </c>
      <c r="AB51" s="225">
        <v>45</v>
      </c>
      <c r="AC51" s="150">
        <v>39</v>
      </c>
      <c r="AD51" s="150">
        <v>6</v>
      </c>
    </row>
    <row r="52" spans="1:30" s="150" customFormat="1" ht="9">
      <c r="A52" s="145">
        <v>4</v>
      </c>
      <c r="B52" s="131" t="s">
        <v>94</v>
      </c>
      <c r="C52" s="15" t="s">
        <v>342</v>
      </c>
      <c r="D52" s="16" t="s">
        <v>253</v>
      </c>
      <c r="E52" s="184">
        <f>VLOOKUP(D52,'DANH SACH H'!$A$2:$B$7,2,0)</f>
        <v>15</v>
      </c>
      <c r="F52" s="184">
        <v>24</v>
      </c>
      <c r="G52" s="184">
        <v>24</v>
      </c>
      <c r="H52" s="184">
        <v>24</v>
      </c>
      <c r="I52" s="184">
        <v>24</v>
      </c>
      <c r="J52" s="184">
        <v>24</v>
      </c>
      <c r="K52" s="184">
        <v>24</v>
      </c>
      <c r="L52" s="184">
        <v>24</v>
      </c>
      <c r="M52" s="184">
        <v>24</v>
      </c>
      <c r="N52" s="184">
        <v>18</v>
      </c>
      <c r="O52" s="184"/>
      <c r="P52" s="184"/>
      <c r="Q52" s="184"/>
      <c r="R52" s="184"/>
      <c r="S52" s="184"/>
      <c r="T52" s="184"/>
      <c r="U52" s="184"/>
      <c r="V52" s="184"/>
      <c r="W52" s="184"/>
      <c r="X52" s="184"/>
      <c r="Y52" s="184"/>
      <c r="Z52" s="257"/>
      <c r="AA52" s="134">
        <f t="shared" si="1"/>
        <v>210</v>
      </c>
      <c r="AB52" s="225">
        <v>210</v>
      </c>
      <c r="AC52" s="150">
        <v>23</v>
      </c>
      <c r="AD52" s="150">
        <v>187</v>
      </c>
    </row>
    <row r="53" spans="1:28" s="150" customFormat="1" ht="9">
      <c r="A53" s="145"/>
      <c r="B53" s="146" t="s">
        <v>94</v>
      </c>
      <c r="C53" s="15" t="s">
        <v>128</v>
      </c>
      <c r="D53" s="16" t="s">
        <v>275</v>
      </c>
      <c r="E53" s="184">
        <f>VLOOKUP(D53,'DANH SACH H'!$A$2:$B$8,2,0)</f>
        <v>30</v>
      </c>
      <c r="F53" s="184"/>
      <c r="G53" s="184"/>
      <c r="H53" s="184"/>
      <c r="I53" s="184"/>
      <c r="J53" s="184"/>
      <c r="K53" s="184"/>
      <c r="L53" s="184"/>
      <c r="M53" s="184"/>
      <c r="N53" s="184"/>
      <c r="O53" s="184"/>
      <c r="P53" s="184"/>
      <c r="Q53" s="184"/>
      <c r="R53" s="184"/>
      <c r="S53" s="184"/>
      <c r="T53" s="184"/>
      <c r="U53" s="184"/>
      <c r="V53" s="184"/>
      <c r="W53" s="184"/>
      <c r="X53" s="184"/>
      <c r="Y53" s="184"/>
      <c r="Z53" s="257"/>
      <c r="AA53" s="225">
        <f t="shared" si="1"/>
        <v>0</v>
      </c>
      <c r="AB53" s="225"/>
    </row>
    <row r="54" spans="1:30" s="150" customFormat="1" ht="9">
      <c r="A54" s="145">
        <v>5</v>
      </c>
      <c r="B54" s="283" t="s">
        <v>94</v>
      </c>
      <c r="C54" s="382" t="s">
        <v>354</v>
      </c>
      <c r="D54" s="16" t="s">
        <v>278</v>
      </c>
      <c r="E54" s="184" t="e">
        <f>VLOOKUP(D54,'DANH SACH H'!$A$2:$B$9,2,0)</f>
        <v>#N/A</v>
      </c>
      <c r="F54" s="184">
        <v>8</v>
      </c>
      <c r="G54" s="184">
        <v>8</v>
      </c>
      <c r="H54" s="184">
        <v>8</v>
      </c>
      <c r="I54" s="184">
        <v>8</v>
      </c>
      <c r="J54" s="184">
        <v>8</v>
      </c>
      <c r="K54" s="184">
        <v>8</v>
      </c>
      <c r="L54" s="184">
        <v>8</v>
      </c>
      <c r="M54" s="184">
        <v>8</v>
      </c>
      <c r="N54" s="184">
        <v>8</v>
      </c>
      <c r="O54" s="184">
        <v>8</v>
      </c>
      <c r="P54" s="184">
        <v>8</v>
      </c>
      <c r="Q54" s="184">
        <v>2</v>
      </c>
      <c r="R54" s="184"/>
      <c r="S54" s="184"/>
      <c r="T54" s="184"/>
      <c r="U54" s="184"/>
      <c r="V54" s="184"/>
      <c r="W54" s="184"/>
      <c r="X54" s="184"/>
      <c r="Y54" s="184"/>
      <c r="Z54" s="257"/>
      <c r="AA54" s="225">
        <f t="shared" si="1"/>
        <v>90</v>
      </c>
      <c r="AB54" s="225">
        <v>90</v>
      </c>
      <c r="AC54" s="150">
        <v>8</v>
      </c>
      <c r="AD54" s="150">
        <v>82</v>
      </c>
    </row>
    <row r="55" spans="1:28" s="150" customFormat="1" ht="9">
      <c r="A55" s="145">
        <v>9</v>
      </c>
      <c r="B55" s="131" t="s">
        <v>75</v>
      </c>
      <c r="C55" s="15" t="s">
        <v>128</v>
      </c>
      <c r="D55" s="16" t="s">
        <v>253</v>
      </c>
      <c r="E55" s="184">
        <f>VLOOKUP(D55,'DANH SACH H'!$A$2:$B$7,2,0)</f>
        <v>15</v>
      </c>
      <c r="F55" s="184"/>
      <c r="G55" s="184"/>
      <c r="H55" s="184"/>
      <c r="I55" s="184"/>
      <c r="J55" s="186"/>
      <c r="K55" s="186"/>
      <c r="L55" s="186"/>
      <c r="M55" s="186"/>
      <c r="N55" s="186"/>
      <c r="O55" s="184"/>
      <c r="P55" s="184"/>
      <c r="Q55" s="184"/>
      <c r="R55" s="184"/>
      <c r="S55" s="184"/>
      <c r="T55" s="184"/>
      <c r="U55" s="184"/>
      <c r="V55" s="184"/>
      <c r="W55" s="184"/>
      <c r="X55" s="184"/>
      <c r="Y55" s="184"/>
      <c r="Z55" s="257"/>
      <c r="AA55" s="134">
        <f t="shared" si="1"/>
        <v>0</v>
      </c>
      <c r="AB55" s="225"/>
    </row>
    <row r="56" spans="1:28" s="150" customFormat="1" ht="9">
      <c r="A56" s="145">
        <v>8</v>
      </c>
      <c r="B56" s="131" t="s">
        <v>75</v>
      </c>
      <c r="C56" s="15" t="s">
        <v>128</v>
      </c>
      <c r="D56" s="16" t="s">
        <v>241</v>
      </c>
      <c r="E56" s="184">
        <f>VLOOKUP(D56,'DANH SACH H'!$A$2:$B$7,2,0)</f>
        <v>11</v>
      </c>
      <c r="F56" s="184"/>
      <c r="G56" s="184"/>
      <c r="H56" s="184"/>
      <c r="I56" s="184"/>
      <c r="J56" s="186"/>
      <c r="K56" s="186"/>
      <c r="L56" s="186"/>
      <c r="M56" s="186"/>
      <c r="N56" s="186"/>
      <c r="O56" s="184"/>
      <c r="P56" s="184"/>
      <c r="Q56" s="184"/>
      <c r="R56" s="184"/>
      <c r="S56" s="184"/>
      <c r="T56" s="184"/>
      <c r="U56" s="184"/>
      <c r="V56" s="184"/>
      <c r="W56" s="184"/>
      <c r="X56" s="184"/>
      <c r="Y56" s="184"/>
      <c r="Z56" s="257"/>
      <c r="AA56" s="225">
        <f t="shared" si="1"/>
        <v>0</v>
      </c>
      <c r="AB56" s="225"/>
    </row>
    <row r="57" spans="1:30" s="150" customFormat="1" ht="9">
      <c r="A57" s="145">
        <v>4</v>
      </c>
      <c r="B57" s="146" t="s">
        <v>75</v>
      </c>
      <c r="C57" s="382" t="s">
        <v>353</v>
      </c>
      <c r="D57" s="16" t="s">
        <v>278</v>
      </c>
      <c r="E57" s="184" t="e">
        <f>VLOOKUP(D57,'DANH SACH H'!$A$2:$B$9,2,0)</f>
        <v>#N/A</v>
      </c>
      <c r="F57" s="184">
        <v>4</v>
      </c>
      <c r="G57" s="184">
        <v>4</v>
      </c>
      <c r="H57" s="184">
        <v>4</v>
      </c>
      <c r="I57" s="184">
        <v>4</v>
      </c>
      <c r="J57" s="184">
        <v>4</v>
      </c>
      <c r="K57" s="184">
        <v>4</v>
      </c>
      <c r="L57" s="184">
        <v>4</v>
      </c>
      <c r="M57" s="184">
        <v>4</v>
      </c>
      <c r="N57" s="184">
        <v>4</v>
      </c>
      <c r="O57" s="184">
        <v>4</v>
      </c>
      <c r="P57" s="184">
        <v>4</v>
      </c>
      <c r="Q57" s="184">
        <v>4</v>
      </c>
      <c r="R57" s="184">
        <v>4</v>
      </c>
      <c r="S57" s="184">
        <v>4</v>
      </c>
      <c r="T57" s="184">
        <v>4</v>
      </c>
      <c r="U57" s="184"/>
      <c r="V57" s="184"/>
      <c r="W57" s="184"/>
      <c r="X57" s="184"/>
      <c r="Y57" s="184"/>
      <c r="Z57" s="257"/>
      <c r="AA57" s="225">
        <f t="shared" si="1"/>
        <v>60</v>
      </c>
      <c r="AB57" s="225">
        <v>60</v>
      </c>
      <c r="AC57" s="150">
        <v>46</v>
      </c>
      <c r="AD57" s="150">
        <v>14</v>
      </c>
    </row>
    <row r="58" spans="1:30" s="150" customFormat="1" ht="9.75" thickBot="1">
      <c r="A58" s="255">
        <v>3</v>
      </c>
      <c r="B58" s="265" t="s">
        <v>71</v>
      </c>
      <c r="C58" s="130" t="s">
        <v>347</v>
      </c>
      <c r="D58" s="114" t="s">
        <v>244</v>
      </c>
      <c r="E58" s="119">
        <f>VLOOKUP(D58,'DANH SACH H'!$A$2:$B$7,2,0)</f>
        <v>35</v>
      </c>
      <c r="F58" s="119">
        <v>8</v>
      </c>
      <c r="G58" s="119">
        <v>8</v>
      </c>
      <c r="H58" s="119">
        <v>8</v>
      </c>
      <c r="I58" s="119">
        <v>8</v>
      </c>
      <c r="J58" s="119">
        <v>8</v>
      </c>
      <c r="K58" s="119">
        <v>8</v>
      </c>
      <c r="L58" s="119">
        <v>8</v>
      </c>
      <c r="M58" s="119">
        <v>8</v>
      </c>
      <c r="N58" s="119">
        <v>8</v>
      </c>
      <c r="O58" s="119">
        <v>8</v>
      </c>
      <c r="P58" s="119">
        <v>8</v>
      </c>
      <c r="Q58" s="119">
        <v>8</v>
      </c>
      <c r="R58" s="119">
        <v>8</v>
      </c>
      <c r="S58" s="119">
        <v>8</v>
      </c>
      <c r="T58" s="119">
        <v>8</v>
      </c>
      <c r="U58" s="119"/>
      <c r="V58" s="119"/>
      <c r="W58" s="119"/>
      <c r="X58" s="119"/>
      <c r="Y58" s="119"/>
      <c r="Z58" s="270"/>
      <c r="AA58" s="225">
        <f t="shared" si="1"/>
        <v>120</v>
      </c>
      <c r="AB58" s="225">
        <v>120</v>
      </c>
      <c r="AC58" s="150">
        <v>32</v>
      </c>
      <c r="AD58" s="150">
        <v>88</v>
      </c>
    </row>
    <row r="59" spans="1:30" s="150" customFormat="1" ht="9">
      <c r="A59" s="178"/>
      <c r="B59" s="269" t="s">
        <v>71</v>
      </c>
      <c r="C59" s="261" t="s">
        <v>349</v>
      </c>
      <c r="D59" s="41" t="s">
        <v>243</v>
      </c>
      <c r="E59" s="256">
        <f>VLOOKUP(D59,'DANH SACH H'!$A$2:$B$7,2,0)</f>
        <v>24</v>
      </c>
      <c r="F59" s="256">
        <v>8</v>
      </c>
      <c r="G59" s="256">
        <v>8</v>
      </c>
      <c r="H59" s="256">
        <v>8</v>
      </c>
      <c r="I59" s="256">
        <v>8</v>
      </c>
      <c r="J59" s="256">
        <v>8</v>
      </c>
      <c r="K59" s="256">
        <v>8</v>
      </c>
      <c r="L59" s="256">
        <v>8</v>
      </c>
      <c r="M59" s="256">
        <v>8</v>
      </c>
      <c r="N59" s="256">
        <v>8</v>
      </c>
      <c r="O59" s="256">
        <v>8</v>
      </c>
      <c r="P59" s="256">
        <v>8</v>
      </c>
      <c r="Q59" s="256">
        <v>8</v>
      </c>
      <c r="R59" s="256">
        <v>8</v>
      </c>
      <c r="S59" s="256">
        <v>8</v>
      </c>
      <c r="T59" s="256">
        <v>8</v>
      </c>
      <c r="U59" s="256"/>
      <c r="V59" s="256"/>
      <c r="W59" s="256"/>
      <c r="X59" s="256"/>
      <c r="Y59" s="256"/>
      <c r="Z59" s="272"/>
      <c r="AA59" s="225">
        <f t="shared" si="1"/>
        <v>120</v>
      </c>
      <c r="AB59" s="225">
        <v>120</v>
      </c>
      <c r="AC59" s="150">
        <v>23</v>
      </c>
      <c r="AD59" s="150">
        <v>97</v>
      </c>
    </row>
    <row r="60" spans="1:28" s="150" customFormat="1" ht="9">
      <c r="A60" s="145">
        <v>11</v>
      </c>
      <c r="B60" s="131" t="s">
        <v>73</v>
      </c>
      <c r="C60" s="15" t="s">
        <v>128</v>
      </c>
      <c r="D60" s="16" t="s">
        <v>149</v>
      </c>
      <c r="E60" s="184">
        <f>VLOOKUP(D60,'DANH SACH H'!$A$2:$B$7,2,0)</f>
        <v>30</v>
      </c>
      <c r="F60" s="184"/>
      <c r="G60" s="184"/>
      <c r="H60" s="184"/>
      <c r="I60" s="184"/>
      <c r="J60" s="184"/>
      <c r="K60" s="184"/>
      <c r="L60" s="184"/>
      <c r="M60" s="184"/>
      <c r="N60" s="184"/>
      <c r="O60" s="184"/>
      <c r="P60" s="184"/>
      <c r="Q60" s="184"/>
      <c r="R60" s="184"/>
      <c r="S60" s="184"/>
      <c r="T60" s="184"/>
      <c r="U60" s="184"/>
      <c r="V60" s="184"/>
      <c r="W60" s="184"/>
      <c r="X60" s="184"/>
      <c r="Y60" s="184"/>
      <c r="Z60" s="257"/>
      <c r="AA60" s="225">
        <f t="shared" si="1"/>
        <v>0</v>
      </c>
      <c r="AB60" s="225"/>
    </row>
    <row r="61" spans="1:30" s="150" customFormat="1" ht="9">
      <c r="A61" s="145">
        <v>2</v>
      </c>
      <c r="B61" s="283" t="s">
        <v>73</v>
      </c>
      <c r="C61" s="261" t="s">
        <v>349</v>
      </c>
      <c r="D61" s="16" t="s">
        <v>245</v>
      </c>
      <c r="E61" s="184">
        <f>VLOOKUP(D61,'DANH SACH H'!$A$2:$B$7,2,0)</f>
        <v>16</v>
      </c>
      <c r="F61" s="184">
        <v>8</v>
      </c>
      <c r="G61" s="184">
        <v>8</v>
      </c>
      <c r="H61" s="184">
        <v>8</v>
      </c>
      <c r="I61" s="184">
        <v>8</v>
      </c>
      <c r="J61" s="184">
        <v>8</v>
      </c>
      <c r="K61" s="184">
        <v>8</v>
      </c>
      <c r="L61" s="184">
        <v>8</v>
      </c>
      <c r="M61" s="184">
        <v>8</v>
      </c>
      <c r="N61" s="184">
        <v>8</v>
      </c>
      <c r="O61" s="184">
        <v>8</v>
      </c>
      <c r="P61" s="184">
        <v>8</v>
      </c>
      <c r="Q61" s="184">
        <v>8</v>
      </c>
      <c r="R61" s="184">
        <v>8</v>
      </c>
      <c r="S61" s="184">
        <v>8</v>
      </c>
      <c r="T61" s="184">
        <v>8</v>
      </c>
      <c r="U61" s="184"/>
      <c r="V61" s="184"/>
      <c r="W61" s="184"/>
      <c r="X61" s="184"/>
      <c r="Y61" s="184"/>
      <c r="Z61" s="257"/>
      <c r="AA61" s="225">
        <f t="shared" si="1"/>
        <v>120</v>
      </c>
      <c r="AB61" s="225">
        <v>120</v>
      </c>
      <c r="AC61" s="150">
        <v>23</v>
      </c>
      <c r="AD61" s="150">
        <v>97</v>
      </c>
    </row>
    <row r="62" spans="1:30" s="150" customFormat="1" ht="9">
      <c r="A62" s="145">
        <v>6</v>
      </c>
      <c r="B62" s="146" t="s">
        <v>73</v>
      </c>
      <c r="C62" s="427" t="s">
        <v>355</v>
      </c>
      <c r="D62" s="16" t="s">
        <v>278</v>
      </c>
      <c r="E62" s="184" t="e">
        <f>VLOOKUP(D62,'DANH SACH H'!$A$2:$B$9,2,0)</f>
        <v>#N/A</v>
      </c>
      <c r="F62" s="184">
        <v>8</v>
      </c>
      <c r="G62" s="184">
        <v>8</v>
      </c>
      <c r="H62" s="184">
        <v>8</v>
      </c>
      <c r="I62" s="184">
        <v>8</v>
      </c>
      <c r="J62" s="184">
        <v>8</v>
      </c>
      <c r="K62" s="184">
        <v>8</v>
      </c>
      <c r="L62" s="184">
        <v>8</v>
      </c>
      <c r="M62" s="184">
        <v>8</v>
      </c>
      <c r="N62" s="184">
        <v>8</v>
      </c>
      <c r="O62" s="184">
        <v>8</v>
      </c>
      <c r="P62" s="184">
        <v>8</v>
      </c>
      <c r="Q62" s="184">
        <v>8</v>
      </c>
      <c r="R62" s="184">
        <v>8</v>
      </c>
      <c r="S62" s="184">
        <v>8</v>
      </c>
      <c r="T62" s="184">
        <v>8</v>
      </c>
      <c r="U62" s="184"/>
      <c r="V62" s="184"/>
      <c r="W62" s="184"/>
      <c r="X62" s="184"/>
      <c r="Y62" s="184"/>
      <c r="Z62" s="257"/>
      <c r="AA62" s="225">
        <f t="shared" si="1"/>
        <v>120</v>
      </c>
      <c r="AB62" s="430">
        <v>120</v>
      </c>
      <c r="AC62" s="430">
        <v>16</v>
      </c>
      <c r="AD62" s="150">
        <v>104</v>
      </c>
    </row>
    <row r="63" spans="1:30" s="150" customFormat="1" ht="9">
      <c r="A63" s="145">
        <v>7</v>
      </c>
      <c r="B63" s="146" t="s">
        <v>73</v>
      </c>
      <c r="C63" s="383" t="s">
        <v>356</v>
      </c>
      <c r="D63" s="16" t="s">
        <v>278</v>
      </c>
      <c r="E63" s="184" t="e">
        <f>VLOOKUP(D63,'DANH SACH H'!$A$2:$B$9,2,0)</f>
        <v>#N/A</v>
      </c>
      <c r="F63" s="184">
        <v>8</v>
      </c>
      <c r="G63" s="184">
        <v>8</v>
      </c>
      <c r="H63" s="184">
        <v>8</v>
      </c>
      <c r="I63" s="184">
        <v>8</v>
      </c>
      <c r="J63" s="184">
        <v>8</v>
      </c>
      <c r="K63" s="184">
        <v>8</v>
      </c>
      <c r="L63" s="184">
        <v>8</v>
      </c>
      <c r="M63" s="184">
        <v>4</v>
      </c>
      <c r="N63" s="184"/>
      <c r="O63" s="184"/>
      <c r="P63" s="184"/>
      <c r="Q63" s="184"/>
      <c r="R63" s="184"/>
      <c r="S63" s="184"/>
      <c r="T63" s="184"/>
      <c r="U63" s="184"/>
      <c r="V63" s="184"/>
      <c r="W63" s="184"/>
      <c r="X63" s="184"/>
      <c r="Y63" s="184"/>
      <c r="Z63" s="257"/>
      <c r="AA63" s="225">
        <f t="shared" si="1"/>
        <v>60</v>
      </c>
      <c r="AB63" s="428">
        <v>60</v>
      </c>
      <c r="AC63" s="428">
        <v>10</v>
      </c>
      <c r="AD63" s="150">
        <v>50</v>
      </c>
    </row>
    <row r="64" spans="1:29" s="150" customFormat="1" ht="9">
      <c r="A64" s="145">
        <v>4</v>
      </c>
      <c r="B64" s="131" t="s">
        <v>72</v>
      </c>
      <c r="C64" s="15" t="s">
        <v>338</v>
      </c>
      <c r="D64" s="16" t="s">
        <v>149</v>
      </c>
      <c r="E64" s="184">
        <f>VLOOKUP(D64,'DANH SACH H'!$A$2:$B$7,2,0)</f>
        <v>30</v>
      </c>
      <c r="F64" s="184"/>
      <c r="G64" s="184"/>
      <c r="H64" s="184"/>
      <c r="I64" s="184"/>
      <c r="J64" s="184"/>
      <c r="K64" s="184"/>
      <c r="L64" s="184"/>
      <c r="M64" s="184"/>
      <c r="N64" s="184"/>
      <c r="O64" s="184"/>
      <c r="P64" s="184"/>
      <c r="Q64" s="184"/>
      <c r="R64" s="184"/>
      <c r="S64" s="184"/>
      <c r="T64" s="184"/>
      <c r="U64" s="184"/>
      <c r="V64" s="184"/>
      <c r="W64" s="184"/>
      <c r="X64" s="184"/>
      <c r="Y64" s="184"/>
      <c r="Z64" s="257"/>
      <c r="AA64" s="225">
        <v>160</v>
      </c>
      <c r="AB64" s="429">
        <v>160</v>
      </c>
      <c r="AC64" s="185"/>
    </row>
    <row r="65" spans="1:29" s="150" customFormat="1" ht="9">
      <c r="A65" s="145">
        <v>5</v>
      </c>
      <c r="B65" s="131" t="s">
        <v>72</v>
      </c>
      <c r="C65" s="15" t="s">
        <v>339</v>
      </c>
      <c r="D65" s="16" t="s">
        <v>149</v>
      </c>
      <c r="E65" s="184">
        <f>VLOOKUP(D65,'DANH SACH H'!$A$2:$B$7,2,0)</f>
        <v>30</v>
      </c>
      <c r="F65" s="184"/>
      <c r="G65" s="184"/>
      <c r="H65" s="184"/>
      <c r="I65" s="184"/>
      <c r="J65" s="184"/>
      <c r="K65" s="184"/>
      <c r="L65" s="184"/>
      <c r="M65" s="184"/>
      <c r="N65" s="184"/>
      <c r="O65" s="184"/>
      <c r="P65" s="184"/>
      <c r="Q65" s="184"/>
      <c r="R65" s="184"/>
      <c r="S65" s="184"/>
      <c r="T65" s="184"/>
      <c r="U65" s="184"/>
      <c r="V65" s="184"/>
      <c r="W65" s="184"/>
      <c r="X65" s="184"/>
      <c r="Y65" s="184"/>
      <c r="Z65" s="257"/>
      <c r="AA65" s="225">
        <v>270</v>
      </c>
      <c r="AB65" s="429">
        <v>270</v>
      </c>
      <c r="AC65" s="185"/>
    </row>
    <row r="66" spans="1:30" s="150" customFormat="1" ht="9.75" thickBot="1">
      <c r="A66" s="32">
        <v>4</v>
      </c>
      <c r="B66" s="266" t="s">
        <v>72</v>
      </c>
      <c r="C66" s="285" t="s">
        <v>359</v>
      </c>
      <c r="D66" s="262" t="s">
        <v>275</v>
      </c>
      <c r="E66" s="263">
        <f>VLOOKUP(D66,'DANH SACH H'!$A$2:$B$8,2,0)</f>
        <v>30</v>
      </c>
      <c r="F66" s="263">
        <v>8</v>
      </c>
      <c r="G66" s="263">
        <v>8</v>
      </c>
      <c r="H66" s="263">
        <v>8</v>
      </c>
      <c r="I66" s="263">
        <v>8</v>
      </c>
      <c r="J66" s="263">
        <v>8</v>
      </c>
      <c r="K66" s="263">
        <v>8</v>
      </c>
      <c r="L66" s="263">
        <v>8</v>
      </c>
      <c r="M66" s="263">
        <v>8</v>
      </c>
      <c r="N66" s="263">
        <v>8</v>
      </c>
      <c r="O66" s="263">
        <v>8</v>
      </c>
      <c r="P66" s="263">
        <v>8</v>
      </c>
      <c r="Q66" s="263">
        <v>8</v>
      </c>
      <c r="R66" s="263">
        <v>8</v>
      </c>
      <c r="S66" s="263">
        <v>8</v>
      </c>
      <c r="T66" s="263">
        <v>8</v>
      </c>
      <c r="U66" s="263">
        <v>8</v>
      </c>
      <c r="V66" s="263">
        <v>8</v>
      </c>
      <c r="W66" s="263">
        <v>8</v>
      </c>
      <c r="X66" s="263">
        <v>6</v>
      </c>
      <c r="Y66" s="263"/>
      <c r="Z66" s="264"/>
      <c r="AA66" s="225">
        <f>SUM(F66:Y66)</f>
        <v>150</v>
      </c>
      <c r="AB66" s="225">
        <v>150</v>
      </c>
      <c r="AC66" s="150">
        <v>22</v>
      </c>
      <c r="AD66" s="150">
        <v>128</v>
      </c>
    </row>
    <row r="67" spans="1:28" s="150" customFormat="1" ht="9.75" thickTop="1">
      <c r="A67" s="42"/>
      <c r="B67" s="43"/>
      <c r="C67" s="381"/>
      <c r="D67" s="42"/>
      <c r="E67" s="187"/>
      <c r="F67" s="187"/>
      <c r="G67" s="187"/>
      <c r="H67" s="187"/>
      <c r="I67" s="187"/>
      <c r="J67" s="187"/>
      <c r="K67" s="187"/>
      <c r="L67" s="187"/>
      <c r="M67" s="187"/>
      <c r="N67" s="187"/>
      <c r="O67" s="187"/>
      <c r="P67" s="187"/>
      <c r="Q67" s="187"/>
      <c r="R67" s="187"/>
      <c r="S67" s="187"/>
      <c r="T67" s="187"/>
      <c r="U67" s="187"/>
      <c r="V67" s="187"/>
      <c r="W67" s="187"/>
      <c r="X67" s="187"/>
      <c r="Y67" s="187"/>
      <c r="Z67" s="187"/>
      <c r="AA67" s="225"/>
      <c r="AB67" s="225"/>
    </row>
    <row r="68" spans="1:28" s="150" customFormat="1" ht="9">
      <c r="A68" s="42"/>
      <c r="B68" s="43"/>
      <c r="C68" s="381"/>
      <c r="D68" s="42"/>
      <c r="E68" s="187"/>
      <c r="F68" s="187"/>
      <c r="G68" s="187"/>
      <c r="H68" s="187"/>
      <c r="I68" s="187"/>
      <c r="J68" s="187"/>
      <c r="K68" s="187"/>
      <c r="L68" s="187"/>
      <c r="M68" s="187"/>
      <c r="N68" s="187"/>
      <c r="O68" s="187"/>
      <c r="P68" s="187"/>
      <c r="Q68" s="187"/>
      <c r="R68" s="187"/>
      <c r="S68" s="187"/>
      <c r="T68" s="187"/>
      <c r="U68" s="187"/>
      <c r="V68" s="187"/>
      <c r="W68" s="187"/>
      <c r="X68" s="187"/>
      <c r="Y68" s="187"/>
      <c r="Z68" s="187"/>
      <c r="AA68" s="225"/>
      <c r="AB68" s="225"/>
    </row>
    <row r="69" spans="1:28" s="150" customFormat="1" ht="9">
      <c r="A69" s="42"/>
      <c r="B69" s="43"/>
      <c r="C69" s="381"/>
      <c r="D69" s="42"/>
      <c r="E69" s="187"/>
      <c r="F69" s="187"/>
      <c r="G69" s="187"/>
      <c r="H69" s="187"/>
      <c r="I69" s="187"/>
      <c r="J69" s="187"/>
      <c r="K69" s="187"/>
      <c r="L69" s="187"/>
      <c r="M69" s="187"/>
      <c r="N69" s="187"/>
      <c r="O69" s="187"/>
      <c r="P69" s="187"/>
      <c r="Q69" s="187"/>
      <c r="R69" s="187"/>
      <c r="S69" s="187"/>
      <c r="T69" s="187"/>
      <c r="U69" s="187"/>
      <c r="V69" s="187"/>
      <c r="W69" s="187"/>
      <c r="X69" s="187"/>
      <c r="Y69" s="187"/>
      <c r="Z69" s="187"/>
      <c r="AA69" s="225"/>
      <c r="AB69" s="225"/>
    </row>
    <row r="70" spans="1:28" s="150" customFormat="1" ht="9">
      <c r="A70" s="42"/>
      <c r="B70" s="43"/>
      <c r="C70" s="381"/>
      <c r="D70" s="42"/>
      <c r="E70" s="187"/>
      <c r="F70" s="187"/>
      <c r="G70" s="187"/>
      <c r="H70" s="187"/>
      <c r="I70" s="187"/>
      <c r="J70" s="187"/>
      <c r="K70" s="187"/>
      <c r="L70" s="187"/>
      <c r="M70" s="187"/>
      <c r="N70" s="187"/>
      <c r="O70" s="187"/>
      <c r="P70" s="187"/>
      <c r="Q70" s="187"/>
      <c r="R70" s="187"/>
      <c r="S70" s="187"/>
      <c r="T70" s="187"/>
      <c r="U70" s="187"/>
      <c r="V70" s="187"/>
      <c r="W70" s="187"/>
      <c r="X70" s="187"/>
      <c r="Y70" s="187"/>
      <c r="Z70" s="187"/>
      <c r="AA70" s="225"/>
      <c r="AB70" s="225"/>
    </row>
    <row r="71" spans="1:28" s="150" customFormat="1" ht="9">
      <c r="A71" s="42"/>
      <c r="B71" s="43"/>
      <c r="C71" s="381"/>
      <c r="D71" s="42"/>
      <c r="E71" s="187"/>
      <c r="F71" s="187"/>
      <c r="G71" s="187"/>
      <c r="H71" s="187"/>
      <c r="I71" s="187"/>
      <c r="J71" s="187"/>
      <c r="K71" s="187"/>
      <c r="L71" s="187"/>
      <c r="M71" s="187"/>
      <c r="N71" s="187"/>
      <c r="O71" s="187"/>
      <c r="P71" s="187"/>
      <c r="Q71" s="187"/>
      <c r="R71" s="187"/>
      <c r="S71" s="187"/>
      <c r="T71" s="187"/>
      <c r="U71" s="187"/>
      <c r="V71" s="187"/>
      <c r="W71" s="187"/>
      <c r="X71" s="187"/>
      <c r="Y71" s="187"/>
      <c r="Z71" s="187"/>
      <c r="AA71" s="225"/>
      <c r="AB71" s="225"/>
    </row>
    <row r="72" spans="1:28" s="150" customFormat="1" ht="9">
      <c r="A72" s="42"/>
      <c r="B72" s="43"/>
      <c r="C72" s="381"/>
      <c r="D72" s="42"/>
      <c r="E72" s="187"/>
      <c r="F72" s="187"/>
      <c r="G72" s="187"/>
      <c r="H72" s="187"/>
      <c r="I72" s="187"/>
      <c r="J72" s="187"/>
      <c r="K72" s="187"/>
      <c r="L72" s="187"/>
      <c r="M72" s="187"/>
      <c r="N72" s="187"/>
      <c r="O72" s="187"/>
      <c r="P72" s="187"/>
      <c r="Q72" s="187"/>
      <c r="R72" s="187"/>
      <c r="S72" s="187"/>
      <c r="T72" s="187"/>
      <c r="U72" s="187"/>
      <c r="V72" s="187"/>
      <c r="W72" s="187"/>
      <c r="X72" s="187"/>
      <c r="Y72" s="187"/>
      <c r="Z72" s="187"/>
      <c r="AA72" s="225"/>
      <c r="AB72" s="225"/>
    </row>
    <row r="73" spans="1:28" s="150" customFormat="1" ht="9">
      <c r="A73" s="42"/>
      <c r="B73" s="43"/>
      <c r="C73" s="381"/>
      <c r="D73" s="42"/>
      <c r="E73" s="187"/>
      <c r="F73" s="187"/>
      <c r="G73" s="187"/>
      <c r="H73" s="187"/>
      <c r="I73" s="187"/>
      <c r="J73" s="187"/>
      <c r="K73" s="187"/>
      <c r="L73" s="187"/>
      <c r="M73" s="187"/>
      <c r="N73" s="187"/>
      <c r="O73" s="187"/>
      <c r="P73" s="187"/>
      <c r="Q73" s="187"/>
      <c r="R73" s="187"/>
      <c r="S73" s="187"/>
      <c r="T73" s="187"/>
      <c r="U73" s="187"/>
      <c r="V73" s="187"/>
      <c r="W73" s="187"/>
      <c r="X73" s="187"/>
      <c r="Y73" s="187"/>
      <c r="Z73" s="187"/>
      <c r="AA73" s="225"/>
      <c r="AB73" s="225"/>
    </row>
    <row r="74" spans="1:28" s="27" customFormat="1" ht="14.25" customHeight="1">
      <c r="A74" s="42"/>
      <c r="B74" s="43"/>
      <c r="C74" s="44"/>
      <c r="D74" s="45"/>
      <c r="E74" s="46"/>
      <c r="F74" s="47"/>
      <c r="G74" s="47"/>
      <c r="H74" s="47"/>
      <c r="I74" s="47"/>
      <c r="J74" s="137"/>
      <c r="K74" s="137"/>
      <c r="L74" s="137"/>
      <c r="M74" s="137"/>
      <c r="N74" s="137"/>
      <c r="O74" s="47"/>
      <c r="P74" s="47"/>
      <c r="Q74" s="47"/>
      <c r="R74" s="47"/>
      <c r="S74" s="47"/>
      <c r="T74" s="47"/>
      <c r="U74" s="47"/>
      <c r="V74" s="47"/>
      <c r="W74" s="47"/>
      <c r="X74" s="47"/>
      <c r="Y74" s="47"/>
      <c r="Z74" s="47"/>
      <c r="AB74" s="33"/>
    </row>
    <row r="75" spans="1:28" s="10" customFormat="1" ht="15.75">
      <c r="A75" s="11"/>
      <c r="B75" s="235"/>
      <c r="C75" s="74"/>
      <c r="D75" s="75"/>
      <c r="E75" s="75"/>
      <c r="F75" s="76"/>
      <c r="G75" s="76"/>
      <c r="H75" s="76"/>
      <c r="I75" s="76"/>
      <c r="J75" s="138"/>
      <c r="K75" s="138"/>
      <c r="L75" s="138"/>
      <c r="M75" s="138"/>
      <c r="N75" s="138"/>
      <c r="O75" s="76"/>
      <c r="P75" s="76"/>
      <c r="Q75" s="76"/>
      <c r="R75" s="76"/>
      <c r="S75" s="60" t="s">
        <v>211</v>
      </c>
      <c r="T75" s="60"/>
      <c r="U75" s="60"/>
      <c r="V75" s="60"/>
      <c r="W75" s="60"/>
      <c r="X75" s="60"/>
      <c r="Y75" s="60"/>
      <c r="Z75" s="76"/>
      <c r="AB75" s="154"/>
    </row>
    <row r="76" spans="1:28" s="8" customFormat="1" ht="15" customHeight="1">
      <c r="A76" s="10"/>
      <c r="B76" s="236"/>
      <c r="C76" s="62" t="s">
        <v>107</v>
      </c>
      <c r="D76" s="78"/>
      <c r="E76" s="78"/>
      <c r="F76" s="61"/>
      <c r="G76" s="1113" t="s">
        <v>74</v>
      </c>
      <c r="H76" s="1113"/>
      <c r="I76" s="1113"/>
      <c r="J76" s="1113"/>
      <c r="K76" s="1113"/>
      <c r="L76" s="1113"/>
      <c r="M76" s="1113"/>
      <c r="N76" s="138"/>
      <c r="O76" s="61"/>
      <c r="P76" s="61"/>
      <c r="Q76" s="61"/>
      <c r="R76" s="61"/>
      <c r="S76" s="1113" t="s">
        <v>1</v>
      </c>
      <c r="T76" s="1113"/>
      <c r="U76" s="1113"/>
      <c r="V76" s="1113"/>
      <c r="W76" s="1113"/>
      <c r="X76" s="1113"/>
      <c r="Y76" s="1113"/>
      <c r="Z76" s="76"/>
      <c r="AB76" s="155"/>
    </row>
    <row r="77" spans="2:26" ht="15.75">
      <c r="B77" s="236"/>
      <c r="C77" s="62"/>
      <c r="D77" s="78"/>
      <c r="E77" s="78"/>
      <c r="F77" s="61"/>
      <c r="G77" s="61"/>
      <c r="H77" s="61"/>
      <c r="I77" s="61"/>
      <c r="J77" s="139"/>
      <c r="K77" s="139"/>
      <c r="L77" s="139"/>
      <c r="M77" s="139"/>
      <c r="N77" s="139"/>
      <c r="O77" s="61"/>
      <c r="P77" s="61"/>
      <c r="Q77" s="61"/>
      <c r="R77" s="61"/>
      <c r="S77" s="61"/>
      <c r="T77" s="61"/>
      <c r="U77" s="61"/>
      <c r="V77" s="61"/>
      <c r="W77" s="61"/>
      <c r="X77" s="61"/>
      <c r="Y77" s="61"/>
      <c r="Z77" s="61"/>
    </row>
    <row r="78" spans="2:24" ht="15.75">
      <c r="B78" s="236"/>
      <c r="C78" s="62"/>
      <c r="D78" s="78"/>
      <c r="E78" s="78"/>
      <c r="F78" s="61"/>
      <c r="G78" s="61"/>
      <c r="H78" s="61"/>
      <c r="I78" s="61"/>
      <c r="J78" s="139"/>
      <c r="K78" s="139"/>
      <c r="L78" s="139"/>
      <c r="M78" s="139"/>
      <c r="N78" s="139"/>
      <c r="O78" s="61"/>
      <c r="P78" s="61"/>
      <c r="Q78" s="61"/>
      <c r="R78" s="61"/>
      <c r="S78" s="61"/>
      <c r="T78" s="61"/>
      <c r="U78" s="61"/>
      <c r="V78" s="61"/>
      <c r="W78" s="61"/>
      <c r="X78" s="61"/>
    </row>
    <row r="79" spans="2:26" ht="15.75">
      <c r="B79" s="236"/>
      <c r="C79" s="62"/>
      <c r="D79" s="78"/>
      <c r="E79" s="78"/>
      <c r="F79" s="61"/>
      <c r="G79" s="61"/>
      <c r="H79" s="61"/>
      <c r="I79" s="61"/>
      <c r="J79" s="139"/>
      <c r="K79" s="139"/>
      <c r="L79" s="139"/>
      <c r="M79" s="139"/>
      <c r="N79" s="139"/>
      <c r="O79" s="61"/>
      <c r="P79" s="61"/>
      <c r="Q79" s="61"/>
      <c r="R79" s="61"/>
      <c r="Z79" s="61"/>
    </row>
    <row r="80" spans="7:25" ht="15.75">
      <c r="G80" s="1119" t="s">
        <v>137</v>
      </c>
      <c r="H80" s="1119"/>
      <c r="I80" s="1119"/>
      <c r="J80" s="1119"/>
      <c r="K80" s="1119"/>
      <c r="L80" s="1119"/>
      <c r="M80" s="1119"/>
      <c r="S80" s="1120" t="s">
        <v>75</v>
      </c>
      <c r="T80" s="1120"/>
      <c r="U80" s="1120"/>
      <c r="V80" s="1120"/>
      <c r="W80" s="1120"/>
      <c r="X80" s="1120"/>
      <c r="Y80" s="1120"/>
    </row>
  </sheetData>
  <sheetProtection/>
  <mergeCells count="19">
    <mergeCell ref="H6:K6"/>
    <mergeCell ref="G80:M80"/>
    <mergeCell ref="S80:Y80"/>
    <mergeCell ref="L6:O6"/>
    <mergeCell ref="P6:S6"/>
    <mergeCell ref="T6:X6"/>
    <mergeCell ref="Y6:Z6"/>
    <mergeCell ref="G76:M76"/>
    <mergeCell ref="S76:Y76"/>
    <mergeCell ref="A1:D1"/>
    <mergeCell ref="E1:Z1"/>
    <mergeCell ref="A2:D2"/>
    <mergeCell ref="E2:Z2"/>
    <mergeCell ref="A5:A8"/>
    <mergeCell ref="B5:B8"/>
    <mergeCell ref="C5:Z5"/>
    <mergeCell ref="C6:E6"/>
    <mergeCell ref="C7:E7"/>
    <mergeCell ref="F6:G6"/>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D78"/>
  <sheetViews>
    <sheetView zoomScale="115" zoomScaleNormal="115" zoomScalePageLayoutView="0" workbookViewId="0" topLeftCell="A1">
      <pane xSplit="1" ySplit="8" topLeftCell="B42" activePane="bottomRight" state="frozen"/>
      <selection pane="topLeft" activeCell="A1" sqref="A1"/>
      <selection pane="topRight" activeCell="B1" sqref="B1"/>
      <selection pane="bottomLeft" activeCell="A7" sqref="A7"/>
      <selection pane="bottomRight" activeCell="D12" sqref="D12"/>
    </sheetView>
  </sheetViews>
  <sheetFormatPr defaultColWidth="9.00390625" defaultRowHeight="15"/>
  <cols>
    <col min="1" max="1" width="2.421875" style="9" customWidth="1"/>
    <col min="2" max="2" width="13.8515625" style="237" customWidth="1"/>
    <col min="3" max="3" width="26.57421875" style="9" customWidth="1"/>
    <col min="4" max="4" width="17.00390625" style="13" customWidth="1"/>
    <col min="5" max="5" width="4.140625" style="13" customWidth="1"/>
    <col min="6" max="9" width="3.57421875" style="14" customWidth="1"/>
    <col min="10" max="14" width="3.57421875" style="140" customWidth="1"/>
    <col min="15" max="26" width="3.57421875" style="14" customWidth="1"/>
    <col min="27" max="27" width="2.8515625" style="9" customWidth="1"/>
    <col min="28" max="28" width="3.7109375" style="15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28" t="s">
        <v>0</v>
      </c>
      <c r="B1" s="1128"/>
      <c r="C1" s="1128"/>
      <c r="D1" s="1128"/>
      <c r="E1" s="1129" t="s">
        <v>91</v>
      </c>
      <c r="F1" s="1129"/>
      <c r="G1" s="1129"/>
      <c r="H1" s="1129"/>
      <c r="I1" s="1129"/>
      <c r="J1" s="1129"/>
      <c r="K1" s="1129"/>
      <c r="L1" s="1129"/>
      <c r="M1" s="1129"/>
      <c r="N1" s="1129"/>
      <c r="O1" s="1129"/>
      <c r="P1" s="1129"/>
      <c r="Q1" s="1129"/>
      <c r="R1" s="1129"/>
      <c r="S1" s="1129"/>
      <c r="T1" s="1129"/>
      <c r="U1" s="1129"/>
      <c r="V1" s="1129"/>
      <c r="W1" s="1129"/>
      <c r="X1" s="1129"/>
      <c r="Y1" s="1129"/>
      <c r="Z1" s="1129"/>
      <c r="AB1" s="152"/>
    </row>
    <row r="2" spans="1:28" s="17" customFormat="1" ht="16.5" customHeight="1">
      <c r="A2" s="861" t="s">
        <v>76</v>
      </c>
      <c r="B2" s="861"/>
      <c r="C2" s="861"/>
      <c r="D2" s="861"/>
      <c r="E2" s="1129" t="s">
        <v>252</v>
      </c>
      <c r="F2" s="1129"/>
      <c r="G2" s="1129"/>
      <c r="H2" s="1129"/>
      <c r="I2" s="1129"/>
      <c r="J2" s="1129"/>
      <c r="K2" s="1129"/>
      <c r="L2" s="1129"/>
      <c r="M2" s="1129"/>
      <c r="N2" s="1129"/>
      <c r="O2" s="1129"/>
      <c r="P2" s="1129"/>
      <c r="Q2" s="1129"/>
      <c r="R2" s="1129"/>
      <c r="S2" s="1129"/>
      <c r="T2" s="1129"/>
      <c r="U2" s="1129"/>
      <c r="V2" s="1129"/>
      <c r="W2" s="1129"/>
      <c r="X2" s="1129"/>
      <c r="Y2" s="1129"/>
      <c r="Z2" s="1129"/>
      <c r="AB2" s="152"/>
    </row>
    <row r="3" spans="1:28" s="17" customFormat="1" ht="16.5" customHeight="1">
      <c r="A3" s="190"/>
      <c r="B3" s="233"/>
      <c r="C3" s="190"/>
      <c r="D3" s="166"/>
      <c r="E3" s="166"/>
      <c r="F3" s="166"/>
      <c r="G3" s="166"/>
      <c r="H3" s="166"/>
      <c r="I3" s="166"/>
      <c r="J3" s="166"/>
      <c r="K3" s="166"/>
      <c r="L3" s="166"/>
      <c r="M3" s="166"/>
      <c r="N3" s="166"/>
      <c r="O3" s="166"/>
      <c r="P3" s="166"/>
      <c r="Q3" s="166"/>
      <c r="R3" s="166"/>
      <c r="S3" s="166"/>
      <c r="T3" s="166"/>
      <c r="U3" s="166"/>
      <c r="V3" s="166"/>
      <c r="W3" s="166"/>
      <c r="X3" s="166"/>
      <c r="Y3" s="166"/>
      <c r="Z3" s="166"/>
      <c r="AB3" s="152"/>
    </row>
    <row r="4" spans="1:28" s="17" customFormat="1" ht="6" customHeight="1" thickBot="1">
      <c r="A4" s="40"/>
      <c r="B4" s="234"/>
      <c r="C4" s="40"/>
      <c r="D4" s="39"/>
      <c r="E4" s="39"/>
      <c r="F4" s="39"/>
      <c r="G4" s="39"/>
      <c r="H4" s="39"/>
      <c r="I4" s="39"/>
      <c r="J4" s="136"/>
      <c r="K4" s="136"/>
      <c r="L4" s="136"/>
      <c r="M4" s="136"/>
      <c r="N4" s="136"/>
      <c r="O4" s="39"/>
      <c r="P4" s="39"/>
      <c r="Q4" s="39"/>
      <c r="R4" s="39"/>
      <c r="S4" s="39"/>
      <c r="T4" s="39"/>
      <c r="U4" s="39"/>
      <c r="V4" s="39"/>
      <c r="W4" s="39"/>
      <c r="X4" s="39"/>
      <c r="Y4" s="39"/>
      <c r="Z4" s="39"/>
      <c r="AB4" s="152"/>
    </row>
    <row r="5" spans="1:28" s="29" customFormat="1" ht="19.5" customHeight="1" thickTop="1">
      <c r="A5" s="1121" t="s">
        <v>120</v>
      </c>
      <c r="B5" s="1124" t="s">
        <v>67</v>
      </c>
      <c r="C5" s="1130" t="s">
        <v>68</v>
      </c>
      <c r="D5" s="1131"/>
      <c r="E5" s="1131"/>
      <c r="F5" s="1131"/>
      <c r="G5" s="1131"/>
      <c r="H5" s="1131"/>
      <c r="I5" s="1131"/>
      <c r="J5" s="1131"/>
      <c r="K5" s="1131"/>
      <c r="L5" s="1131"/>
      <c r="M5" s="1131"/>
      <c r="N5" s="1131"/>
      <c r="O5" s="1131"/>
      <c r="P5" s="1131"/>
      <c r="Q5" s="1131"/>
      <c r="R5" s="1131"/>
      <c r="S5" s="1131"/>
      <c r="T5" s="1131"/>
      <c r="U5" s="1131"/>
      <c r="V5" s="1131"/>
      <c r="W5" s="1131"/>
      <c r="X5" s="1131"/>
      <c r="Y5" s="1131"/>
      <c r="Z5" s="1132"/>
      <c r="AB5" s="153"/>
    </row>
    <row r="6" spans="1:28" s="28" customFormat="1" ht="28.5" customHeight="1">
      <c r="A6" s="1122"/>
      <c r="B6" s="1125"/>
      <c r="C6" s="1118" t="s">
        <v>69</v>
      </c>
      <c r="D6" s="1118"/>
      <c r="E6" s="1118"/>
      <c r="F6" s="1115" t="s">
        <v>181</v>
      </c>
      <c r="G6" s="1116"/>
      <c r="H6" s="1115" t="s">
        <v>177</v>
      </c>
      <c r="I6" s="1116"/>
      <c r="J6" s="1116"/>
      <c r="K6" s="1116"/>
      <c r="L6" s="1115" t="s">
        <v>178</v>
      </c>
      <c r="M6" s="1116"/>
      <c r="N6" s="1116"/>
      <c r="O6" s="1117"/>
      <c r="P6" s="1115" t="s">
        <v>179</v>
      </c>
      <c r="Q6" s="1116"/>
      <c r="R6" s="1116"/>
      <c r="S6" s="1117"/>
      <c r="T6" s="1115" t="s">
        <v>180</v>
      </c>
      <c r="U6" s="1116"/>
      <c r="V6" s="1116"/>
      <c r="W6" s="1116"/>
      <c r="X6" s="1117"/>
      <c r="Y6" s="1115" t="s">
        <v>182</v>
      </c>
      <c r="Z6" s="1133"/>
      <c r="AB6" s="152"/>
    </row>
    <row r="7" spans="1:28" s="27" customFormat="1" ht="29.25" customHeight="1">
      <c r="A7" s="1122"/>
      <c r="B7" s="1125"/>
      <c r="C7" s="1118" t="s">
        <v>70</v>
      </c>
      <c r="D7" s="1118"/>
      <c r="E7" s="1118"/>
      <c r="F7" s="170" t="s">
        <v>314</v>
      </c>
      <c r="G7" s="170" t="s">
        <v>315</v>
      </c>
      <c r="H7" s="238" t="s">
        <v>316</v>
      </c>
      <c r="I7" s="175" t="s">
        <v>317</v>
      </c>
      <c r="J7" s="175" t="s">
        <v>318</v>
      </c>
      <c r="K7" s="169" t="s">
        <v>319</v>
      </c>
      <c r="L7" s="169" t="s">
        <v>320</v>
      </c>
      <c r="M7" s="169" t="s">
        <v>321</v>
      </c>
      <c r="N7" s="169" t="s">
        <v>322</v>
      </c>
      <c r="O7" s="169" t="s">
        <v>323</v>
      </c>
      <c r="P7" s="169" t="s">
        <v>324</v>
      </c>
      <c r="Q7" s="169" t="s">
        <v>325</v>
      </c>
      <c r="R7" s="169" t="s">
        <v>326</v>
      </c>
      <c r="S7" s="169" t="s">
        <v>327</v>
      </c>
      <c r="T7" s="169" t="s">
        <v>328</v>
      </c>
      <c r="U7" s="169" t="s">
        <v>329</v>
      </c>
      <c r="V7" s="169" t="s">
        <v>330</v>
      </c>
      <c r="W7" s="169" t="s">
        <v>331</v>
      </c>
      <c r="X7" s="168" t="s">
        <v>332</v>
      </c>
      <c r="Y7" s="169" t="s">
        <v>333</v>
      </c>
      <c r="Z7" s="181" t="s">
        <v>334</v>
      </c>
      <c r="AA7" s="167"/>
      <c r="AB7" s="33"/>
    </row>
    <row r="8" spans="1:30" s="27" customFormat="1" ht="25.5" customHeight="1" thickBot="1">
      <c r="A8" s="1123"/>
      <c r="B8" s="1126"/>
      <c r="C8" s="267" t="s">
        <v>8</v>
      </c>
      <c r="D8" s="267" t="s">
        <v>9</v>
      </c>
      <c r="E8" s="357" t="s">
        <v>97</v>
      </c>
      <c r="F8" s="148">
        <v>1</v>
      </c>
      <c r="G8" s="148">
        <v>2</v>
      </c>
      <c r="H8" s="148">
        <v>3</v>
      </c>
      <c r="I8" s="148">
        <v>4</v>
      </c>
      <c r="J8" s="148">
        <v>5</v>
      </c>
      <c r="K8" s="148">
        <v>6</v>
      </c>
      <c r="L8" s="148">
        <v>7</v>
      </c>
      <c r="M8" s="148">
        <v>8</v>
      </c>
      <c r="N8" s="148">
        <v>9</v>
      </c>
      <c r="O8" s="148">
        <v>10</v>
      </c>
      <c r="P8" s="148">
        <v>11</v>
      </c>
      <c r="Q8" s="148">
        <v>12</v>
      </c>
      <c r="R8" s="148">
        <v>13</v>
      </c>
      <c r="S8" s="148">
        <v>14</v>
      </c>
      <c r="T8" s="148">
        <v>15</v>
      </c>
      <c r="U8" s="148">
        <v>16</v>
      </c>
      <c r="V8" s="148">
        <v>17</v>
      </c>
      <c r="W8" s="148">
        <v>18</v>
      </c>
      <c r="X8" s="148">
        <v>19</v>
      </c>
      <c r="Y8" s="148">
        <v>20</v>
      </c>
      <c r="Z8" s="244">
        <v>21</v>
      </c>
      <c r="AA8" s="33"/>
      <c r="AB8" s="151" t="s">
        <v>139</v>
      </c>
      <c r="AC8" s="150" t="s">
        <v>135</v>
      </c>
      <c r="AD8" s="150" t="s">
        <v>136</v>
      </c>
    </row>
    <row r="9" spans="1:30" s="150" customFormat="1" ht="9">
      <c r="A9" s="178">
        <v>1</v>
      </c>
      <c r="B9" s="269" t="s">
        <v>75</v>
      </c>
      <c r="C9" s="15" t="s">
        <v>335</v>
      </c>
      <c r="D9" s="41" t="s">
        <v>149</v>
      </c>
      <c r="E9" s="256">
        <f>VLOOKUP(D9,'DANH SACH H'!$A$2:$B$7,2,0)</f>
        <v>30</v>
      </c>
      <c r="F9" s="256">
        <v>8</v>
      </c>
      <c r="G9" s="256">
        <v>8</v>
      </c>
      <c r="H9" s="256">
        <v>8</v>
      </c>
      <c r="I9" s="256">
        <v>8</v>
      </c>
      <c r="J9" s="256">
        <v>8</v>
      </c>
      <c r="K9" s="256">
        <v>5</v>
      </c>
      <c r="L9" s="256"/>
      <c r="M9" s="256"/>
      <c r="N9" s="256"/>
      <c r="O9" s="256"/>
      <c r="P9" s="256"/>
      <c r="Q9" s="256"/>
      <c r="R9" s="256"/>
      <c r="S9" s="256"/>
      <c r="T9" s="256"/>
      <c r="U9" s="256"/>
      <c r="V9" s="256"/>
      <c r="W9" s="256"/>
      <c r="X9" s="256"/>
      <c r="Y9" s="256"/>
      <c r="Z9" s="272"/>
      <c r="AA9" s="225">
        <f aca="true" t="shared" si="0" ref="AA9:AA59">SUM(F9:Y9)</f>
        <v>45</v>
      </c>
      <c r="AB9" s="225">
        <v>45</v>
      </c>
      <c r="AC9" s="150">
        <v>6</v>
      </c>
      <c r="AD9" s="150">
        <v>39</v>
      </c>
    </row>
    <row r="10" spans="1:30" s="150" customFormat="1" ht="9.75" thickBot="1">
      <c r="A10" s="145">
        <v>2</v>
      </c>
      <c r="B10" s="131" t="s">
        <v>73</v>
      </c>
      <c r="C10" s="15" t="s">
        <v>336</v>
      </c>
      <c r="D10" s="16" t="s">
        <v>149</v>
      </c>
      <c r="E10" s="184">
        <f>VLOOKUP(D10,'DANH SACH H'!$A$2:$B$7,2,0)</f>
        <v>30</v>
      </c>
      <c r="F10" s="184">
        <v>8</v>
      </c>
      <c r="G10" s="184">
        <v>8</v>
      </c>
      <c r="H10" s="184">
        <v>8</v>
      </c>
      <c r="I10" s="184">
        <v>8</v>
      </c>
      <c r="J10" s="184">
        <v>8</v>
      </c>
      <c r="K10" s="184">
        <v>8</v>
      </c>
      <c r="L10" s="184">
        <v>8</v>
      </c>
      <c r="M10" s="184">
        <v>4</v>
      </c>
      <c r="N10" s="184"/>
      <c r="O10" s="184"/>
      <c r="P10" s="184"/>
      <c r="Q10" s="184"/>
      <c r="R10" s="184"/>
      <c r="S10" s="184"/>
      <c r="T10" s="184"/>
      <c r="U10" s="184"/>
      <c r="V10" s="184"/>
      <c r="W10" s="184"/>
      <c r="X10" s="184"/>
      <c r="Y10" s="184"/>
      <c r="Z10" s="257"/>
      <c r="AA10" s="225">
        <f t="shared" si="0"/>
        <v>60</v>
      </c>
      <c r="AB10" s="225">
        <v>75</v>
      </c>
      <c r="AC10" s="150">
        <v>8</v>
      </c>
      <c r="AD10" s="150">
        <v>52</v>
      </c>
    </row>
    <row r="11" spans="1:30" s="150" customFormat="1" ht="9">
      <c r="A11" s="145">
        <v>3</v>
      </c>
      <c r="B11" s="131" t="s">
        <v>75</v>
      </c>
      <c r="C11" s="15" t="s">
        <v>337</v>
      </c>
      <c r="D11" s="16" t="s">
        <v>149</v>
      </c>
      <c r="E11" s="184">
        <f>VLOOKUP(D11,'DANH SACH H'!$A$2:$B$7,2,0)</f>
        <v>30</v>
      </c>
      <c r="F11" s="256">
        <v>8</v>
      </c>
      <c r="G11" s="256">
        <v>8</v>
      </c>
      <c r="H11" s="256">
        <v>8</v>
      </c>
      <c r="I11" s="256">
        <v>8</v>
      </c>
      <c r="J11" s="256">
        <v>8</v>
      </c>
      <c r="K11" s="256">
        <v>5</v>
      </c>
      <c r="L11" s="184"/>
      <c r="M11" s="184"/>
      <c r="N11" s="184"/>
      <c r="O11" s="184"/>
      <c r="P11" s="184"/>
      <c r="Q11" s="184"/>
      <c r="R11" s="184"/>
      <c r="S11" s="184"/>
      <c r="T11" s="184"/>
      <c r="U11" s="184"/>
      <c r="V11" s="184"/>
      <c r="W11" s="184"/>
      <c r="X11" s="184"/>
      <c r="Y11" s="184"/>
      <c r="Z11" s="257"/>
      <c r="AA11" s="225">
        <f t="shared" si="0"/>
        <v>45</v>
      </c>
      <c r="AB11" s="225">
        <v>120</v>
      </c>
      <c r="AC11" s="150">
        <v>6</v>
      </c>
      <c r="AD11" s="150">
        <v>39</v>
      </c>
    </row>
    <row r="12" spans="1:28" s="150" customFormat="1" ht="9">
      <c r="A12" s="145">
        <v>4</v>
      </c>
      <c r="B12" s="131" t="s">
        <v>72</v>
      </c>
      <c r="C12" s="15" t="s">
        <v>338</v>
      </c>
      <c r="D12" s="16" t="s">
        <v>149</v>
      </c>
      <c r="E12" s="184">
        <f>VLOOKUP(D12,'DANH SACH H'!$A$2:$B$7,2,0)</f>
        <v>30</v>
      </c>
      <c r="F12" s="184"/>
      <c r="G12" s="184"/>
      <c r="H12" s="184"/>
      <c r="I12" s="184"/>
      <c r="J12" s="184"/>
      <c r="K12" s="184"/>
      <c r="L12" s="184"/>
      <c r="M12" s="184"/>
      <c r="N12" s="184"/>
      <c r="O12" s="184"/>
      <c r="P12" s="184"/>
      <c r="Q12" s="184"/>
      <c r="R12" s="184"/>
      <c r="S12" s="184"/>
      <c r="T12" s="184"/>
      <c r="U12" s="184"/>
      <c r="V12" s="184"/>
      <c r="W12" s="184"/>
      <c r="X12" s="184"/>
      <c r="Y12" s="184"/>
      <c r="Z12" s="257"/>
      <c r="AA12" s="225">
        <v>160</v>
      </c>
      <c r="AB12" s="225">
        <v>160</v>
      </c>
    </row>
    <row r="13" spans="1:28" s="150" customFormat="1" ht="9">
      <c r="A13" s="145">
        <v>5</v>
      </c>
      <c r="B13" s="131" t="s">
        <v>72</v>
      </c>
      <c r="C13" s="15" t="s">
        <v>339</v>
      </c>
      <c r="D13" s="16" t="s">
        <v>149</v>
      </c>
      <c r="E13" s="184">
        <f>VLOOKUP(D13,'DANH SACH H'!$A$2:$B$7,2,0)</f>
        <v>30</v>
      </c>
      <c r="F13" s="184"/>
      <c r="G13" s="184"/>
      <c r="H13" s="184"/>
      <c r="I13" s="184"/>
      <c r="J13" s="184"/>
      <c r="K13" s="184"/>
      <c r="L13" s="184"/>
      <c r="M13" s="184"/>
      <c r="N13" s="184"/>
      <c r="O13" s="184"/>
      <c r="P13" s="184"/>
      <c r="Q13" s="184"/>
      <c r="R13" s="184"/>
      <c r="S13" s="184"/>
      <c r="T13" s="184"/>
      <c r="U13" s="184"/>
      <c r="V13" s="184"/>
      <c r="W13" s="184"/>
      <c r="X13" s="184"/>
      <c r="Y13" s="184"/>
      <c r="Z13" s="257"/>
      <c r="AA13" s="225">
        <v>270</v>
      </c>
      <c r="AB13" s="225">
        <v>270</v>
      </c>
    </row>
    <row r="14" spans="1:28" s="150" customFormat="1" ht="9.75" thickBot="1">
      <c r="A14" s="232">
        <v>11</v>
      </c>
      <c r="B14" s="260" t="s">
        <v>73</v>
      </c>
      <c r="C14" s="276" t="s">
        <v>128</v>
      </c>
      <c r="D14" s="133" t="s">
        <v>149</v>
      </c>
      <c r="E14" s="119">
        <f>VLOOKUP(D14,'DANH SACH H'!$A$2:$B$7,2,0)</f>
        <v>30</v>
      </c>
      <c r="F14" s="258"/>
      <c r="G14" s="258"/>
      <c r="H14" s="258"/>
      <c r="I14" s="258"/>
      <c r="J14" s="258"/>
      <c r="K14" s="258"/>
      <c r="L14" s="258"/>
      <c r="M14" s="258"/>
      <c r="N14" s="258"/>
      <c r="O14" s="258"/>
      <c r="P14" s="258"/>
      <c r="Q14" s="258"/>
      <c r="R14" s="258"/>
      <c r="S14" s="258"/>
      <c r="T14" s="258"/>
      <c r="U14" s="258"/>
      <c r="V14" s="258"/>
      <c r="W14" s="258"/>
      <c r="X14" s="258"/>
      <c r="Y14" s="258"/>
      <c r="Z14" s="259"/>
      <c r="AA14" s="225">
        <f t="shared" si="0"/>
        <v>0</v>
      </c>
      <c r="AB14" s="225"/>
    </row>
    <row r="15" spans="1:30" s="150" customFormat="1" ht="9">
      <c r="A15" s="178">
        <v>1</v>
      </c>
      <c r="B15" s="268" t="s">
        <v>134</v>
      </c>
      <c r="C15" s="15" t="s">
        <v>340</v>
      </c>
      <c r="D15" s="41" t="s">
        <v>253</v>
      </c>
      <c r="E15" s="256">
        <f>VLOOKUP(D15,'DANH SACH H'!$A$2:$B$7,2,0)</f>
        <v>15</v>
      </c>
      <c r="F15" s="256">
        <v>4</v>
      </c>
      <c r="G15" s="256">
        <v>4</v>
      </c>
      <c r="H15" s="256">
        <v>4</v>
      </c>
      <c r="I15" s="256">
        <v>4</v>
      </c>
      <c r="J15" s="256">
        <v>4</v>
      </c>
      <c r="K15" s="256">
        <v>4</v>
      </c>
      <c r="L15" s="256">
        <v>4</v>
      </c>
      <c r="M15" s="256">
        <v>4</v>
      </c>
      <c r="N15" s="256">
        <v>4</v>
      </c>
      <c r="O15" s="256">
        <v>4</v>
      </c>
      <c r="P15" s="256">
        <v>4</v>
      </c>
      <c r="Q15" s="256">
        <v>1</v>
      </c>
      <c r="R15" s="256"/>
      <c r="S15" s="256"/>
      <c r="T15" s="256"/>
      <c r="U15" s="256"/>
      <c r="V15" s="256"/>
      <c r="W15" s="256"/>
      <c r="X15" s="256"/>
      <c r="Y15" s="256"/>
      <c r="Z15" s="256"/>
      <c r="AA15" s="278">
        <f t="shared" si="0"/>
        <v>45</v>
      </c>
      <c r="AB15" s="225">
        <v>45</v>
      </c>
      <c r="AC15" s="150">
        <v>20</v>
      </c>
      <c r="AD15" s="150">
        <v>25</v>
      </c>
    </row>
    <row r="16" spans="1:30" s="150" customFormat="1" ht="9">
      <c r="A16" s="145">
        <v>2</v>
      </c>
      <c r="B16" s="131" t="s">
        <v>142</v>
      </c>
      <c r="C16" s="15" t="s">
        <v>341</v>
      </c>
      <c r="D16" s="16" t="s">
        <v>253</v>
      </c>
      <c r="E16" s="184">
        <f>VLOOKUP(D16,'DANH SACH H'!$A$2:$B$7,2,0)</f>
        <v>15</v>
      </c>
      <c r="F16" s="184">
        <v>8</v>
      </c>
      <c r="G16" s="184">
        <v>8</v>
      </c>
      <c r="H16" s="184">
        <v>8</v>
      </c>
      <c r="I16" s="184">
        <v>8</v>
      </c>
      <c r="J16" s="184">
        <v>8</v>
      </c>
      <c r="K16" s="184">
        <v>8</v>
      </c>
      <c r="L16" s="184">
        <v>8</v>
      </c>
      <c r="M16" s="184">
        <v>8</v>
      </c>
      <c r="N16" s="184">
        <v>8</v>
      </c>
      <c r="O16" s="184">
        <v>8</v>
      </c>
      <c r="P16" s="184">
        <v>8</v>
      </c>
      <c r="Q16" s="184">
        <v>2</v>
      </c>
      <c r="R16" s="184"/>
      <c r="S16" s="184"/>
      <c r="T16" s="184"/>
      <c r="U16" s="184"/>
      <c r="V16" s="184"/>
      <c r="W16" s="184"/>
      <c r="X16" s="184"/>
      <c r="Y16" s="184"/>
      <c r="Z16" s="184"/>
      <c r="AA16" s="280">
        <f t="shared" si="0"/>
        <v>90</v>
      </c>
      <c r="AB16" s="225">
        <v>90</v>
      </c>
      <c r="AC16" s="150">
        <v>40</v>
      </c>
      <c r="AD16" s="150">
        <v>50</v>
      </c>
    </row>
    <row r="17" spans="1:30" s="150" customFormat="1" ht="9">
      <c r="A17" s="145">
        <v>4</v>
      </c>
      <c r="B17" s="131" t="s">
        <v>94</v>
      </c>
      <c r="C17" s="15" t="s">
        <v>342</v>
      </c>
      <c r="D17" s="16" t="s">
        <v>253</v>
      </c>
      <c r="E17" s="184">
        <f>VLOOKUP(D17,'DANH SACH H'!$A$2:$B$7,2,0)</f>
        <v>15</v>
      </c>
      <c r="F17" s="184">
        <v>24</v>
      </c>
      <c r="G17" s="184">
        <v>24</v>
      </c>
      <c r="H17" s="184">
        <v>24</v>
      </c>
      <c r="I17" s="184">
        <v>24</v>
      </c>
      <c r="J17" s="184">
        <v>24</v>
      </c>
      <c r="K17" s="184">
        <v>24</v>
      </c>
      <c r="L17" s="184">
        <v>24</v>
      </c>
      <c r="M17" s="184">
        <v>24</v>
      </c>
      <c r="N17" s="184">
        <v>18</v>
      </c>
      <c r="O17" s="184"/>
      <c r="P17" s="184"/>
      <c r="Q17" s="184"/>
      <c r="R17" s="184"/>
      <c r="S17" s="184"/>
      <c r="T17" s="184"/>
      <c r="U17" s="184"/>
      <c r="V17" s="184"/>
      <c r="W17" s="184"/>
      <c r="X17" s="184"/>
      <c r="Y17" s="184"/>
      <c r="Z17" s="184"/>
      <c r="AA17" s="280">
        <f t="shared" si="0"/>
        <v>210</v>
      </c>
      <c r="AB17" s="225">
        <v>210</v>
      </c>
      <c r="AC17" s="150">
        <v>23</v>
      </c>
      <c r="AD17" s="150">
        <v>187</v>
      </c>
    </row>
    <row r="18" spans="1:28" s="150" customFormat="1" ht="9">
      <c r="A18" s="145">
        <v>5</v>
      </c>
      <c r="B18" s="131" t="s">
        <v>140</v>
      </c>
      <c r="C18" s="15" t="s">
        <v>344</v>
      </c>
      <c r="D18" s="16" t="s">
        <v>253</v>
      </c>
      <c r="E18" s="184">
        <f>VLOOKUP(D18,'DANH SACH H'!$A$2:$B$7,2,0)</f>
        <v>15</v>
      </c>
      <c r="F18" s="184"/>
      <c r="G18" s="184"/>
      <c r="H18" s="184"/>
      <c r="I18" s="184"/>
      <c r="J18" s="184"/>
      <c r="K18" s="184"/>
      <c r="L18" s="184"/>
      <c r="M18" s="184"/>
      <c r="N18" s="184"/>
      <c r="O18" s="184"/>
      <c r="P18" s="184"/>
      <c r="Q18" s="184"/>
      <c r="R18" s="184"/>
      <c r="S18" s="184"/>
      <c r="T18" s="184"/>
      <c r="U18" s="184"/>
      <c r="V18" s="184"/>
      <c r="W18" s="184"/>
      <c r="X18" s="184"/>
      <c r="Y18" s="184"/>
      <c r="Z18" s="184"/>
      <c r="AA18" s="280">
        <v>270</v>
      </c>
      <c r="AB18" s="225">
        <v>270</v>
      </c>
    </row>
    <row r="19" spans="1:28" s="150" customFormat="1" ht="9">
      <c r="A19" s="145">
        <v>6</v>
      </c>
      <c r="B19" s="165" t="s">
        <v>140</v>
      </c>
      <c r="C19" s="15" t="s">
        <v>343</v>
      </c>
      <c r="D19" s="16" t="s">
        <v>253</v>
      </c>
      <c r="E19" s="184">
        <f>VLOOKUP(D19,'DANH SACH H'!$A$2:$B$7,2,0)</f>
        <v>15</v>
      </c>
      <c r="F19" s="184"/>
      <c r="G19" s="184"/>
      <c r="H19" s="184"/>
      <c r="I19" s="184"/>
      <c r="J19" s="184"/>
      <c r="K19" s="184"/>
      <c r="L19" s="184"/>
      <c r="M19" s="184"/>
      <c r="N19" s="184"/>
      <c r="O19" s="184"/>
      <c r="P19" s="184"/>
      <c r="Q19" s="184"/>
      <c r="R19" s="184"/>
      <c r="S19" s="184"/>
      <c r="T19" s="184"/>
      <c r="U19" s="184"/>
      <c r="V19" s="184"/>
      <c r="W19" s="184"/>
      <c r="X19" s="184"/>
      <c r="Y19" s="184"/>
      <c r="Z19" s="184"/>
      <c r="AA19" s="280">
        <v>180</v>
      </c>
      <c r="AB19" s="225">
        <v>180</v>
      </c>
    </row>
    <row r="20" spans="1:28" s="150" customFormat="1" ht="13.5" customHeight="1" thickBot="1">
      <c r="A20" s="255">
        <v>9</v>
      </c>
      <c r="B20" s="265" t="s">
        <v>75</v>
      </c>
      <c r="C20" s="118" t="s">
        <v>128</v>
      </c>
      <c r="D20" s="114" t="s">
        <v>253</v>
      </c>
      <c r="E20" s="119">
        <f>VLOOKUP(D20,'DANH SACH H'!$A$2:$B$7,2,0)</f>
        <v>15</v>
      </c>
      <c r="F20" s="119"/>
      <c r="G20" s="119"/>
      <c r="H20" s="119"/>
      <c r="I20" s="119"/>
      <c r="J20" s="132"/>
      <c r="K20" s="132"/>
      <c r="L20" s="132"/>
      <c r="M20" s="132"/>
      <c r="N20" s="132"/>
      <c r="O20" s="119"/>
      <c r="P20" s="119"/>
      <c r="Q20" s="119"/>
      <c r="R20" s="119"/>
      <c r="S20" s="119"/>
      <c r="T20" s="119"/>
      <c r="U20" s="119"/>
      <c r="V20" s="119"/>
      <c r="W20" s="119"/>
      <c r="X20" s="119"/>
      <c r="Y20" s="119"/>
      <c r="Z20" s="119"/>
      <c r="AA20" s="281">
        <f t="shared" si="0"/>
        <v>0</v>
      </c>
      <c r="AB20" s="225"/>
    </row>
    <row r="21" spans="1:30" s="150" customFormat="1" ht="18">
      <c r="A21" s="178">
        <v>1</v>
      </c>
      <c r="B21" s="268" t="s">
        <v>134</v>
      </c>
      <c r="C21" s="261" t="s">
        <v>345</v>
      </c>
      <c r="D21" s="41" t="s">
        <v>244</v>
      </c>
      <c r="E21" s="256">
        <f>VLOOKUP(D21,'DANH SACH H'!$A$2:$B$7,2,0)</f>
        <v>35</v>
      </c>
      <c r="F21" s="256">
        <v>3</v>
      </c>
      <c r="G21" s="256">
        <v>3</v>
      </c>
      <c r="H21" s="256">
        <v>3</v>
      </c>
      <c r="I21" s="256">
        <v>3</v>
      </c>
      <c r="J21" s="256">
        <v>3</v>
      </c>
      <c r="K21" s="256">
        <v>3</v>
      </c>
      <c r="L21" s="256">
        <v>3</v>
      </c>
      <c r="M21" s="256">
        <v>3</v>
      </c>
      <c r="N21" s="256">
        <v>3</v>
      </c>
      <c r="O21" s="256">
        <v>3</v>
      </c>
      <c r="P21" s="256"/>
      <c r="Q21" s="256"/>
      <c r="R21" s="256"/>
      <c r="S21" s="256"/>
      <c r="T21" s="256"/>
      <c r="U21" s="256"/>
      <c r="V21" s="256"/>
      <c r="W21" s="256"/>
      <c r="X21" s="256"/>
      <c r="Y21" s="256"/>
      <c r="Z21" s="272"/>
      <c r="AA21" s="225">
        <f t="shared" si="0"/>
        <v>30</v>
      </c>
      <c r="AB21" s="225">
        <v>30</v>
      </c>
      <c r="AC21" s="150">
        <v>28</v>
      </c>
      <c r="AD21" s="150">
        <v>2</v>
      </c>
    </row>
    <row r="22" spans="1:30" s="150" customFormat="1" ht="9">
      <c r="A22" s="145">
        <v>2</v>
      </c>
      <c r="B22" s="146" t="s">
        <v>184</v>
      </c>
      <c r="C22" s="261" t="s">
        <v>346</v>
      </c>
      <c r="D22" s="16" t="s">
        <v>244</v>
      </c>
      <c r="E22" s="184">
        <f>VLOOKUP(D22,'DANH SACH H'!$A$2:$B$7,2,0)</f>
        <v>35</v>
      </c>
      <c r="F22" s="184">
        <v>4</v>
      </c>
      <c r="G22" s="184">
        <v>4</v>
      </c>
      <c r="H22" s="184">
        <v>4</v>
      </c>
      <c r="I22" s="184">
        <v>4</v>
      </c>
      <c r="J22" s="184">
        <v>4</v>
      </c>
      <c r="K22" s="184">
        <v>4</v>
      </c>
      <c r="L22" s="184">
        <v>4</v>
      </c>
      <c r="M22" s="184">
        <v>4</v>
      </c>
      <c r="N22" s="184">
        <v>4</v>
      </c>
      <c r="O22" s="184">
        <v>4</v>
      </c>
      <c r="P22" s="184">
        <v>4</v>
      </c>
      <c r="Q22" s="184">
        <v>4</v>
      </c>
      <c r="R22" s="184">
        <v>4</v>
      </c>
      <c r="S22" s="184">
        <v>4</v>
      </c>
      <c r="T22" s="184">
        <v>4</v>
      </c>
      <c r="U22" s="184"/>
      <c r="V22" s="184"/>
      <c r="W22" s="184"/>
      <c r="X22" s="184"/>
      <c r="Y22" s="184"/>
      <c r="Z22" s="257"/>
      <c r="AA22" s="225">
        <f t="shared" si="0"/>
        <v>60</v>
      </c>
      <c r="AB22" s="225">
        <v>60</v>
      </c>
      <c r="AC22" s="150">
        <v>9</v>
      </c>
      <c r="AD22" s="150">
        <v>51</v>
      </c>
    </row>
    <row r="23" spans="1:30" s="150" customFormat="1" ht="9">
      <c r="A23" s="145">
        <v>3</v>
      </c>
      <c r="B23" s="131" t="s">
        <v>71</v>
      </c>
      <c r="C23" s="261" t="s">
        <v>347</v>
      </c>
      <c r="D23" s="16" t="s">
        <v>244</v>
      </c>
      <c r="E23" s="184">
        <f>VLOOKUP(D23,'DANH SACH H'!$A$2:$B$7,2,0)</f>
        <v>35</v>
      </c>
      <c r="F23" s="184">
        <v>8</v>
      </c>
      <c r="G23" s="184">
        <v>8</v>
      </c>
      <c r="H23" s="184">
        <v>8</v>
      </c>
      <c r="I23" s="184">
        <v>8</v>
      </c>
      <c r="J23" s="184">
        <v>8</v>
      </c>
      <c r="K23" s="184">
        <v>8</v>
      </c>
      <c r="L23" s="184">
        <v>8</v>
      </c>
      <c r="M23" s="184">
        <v>8</v>
      </c>
      <c r="N23" s="184">
        <v>8</v>
      </c>
      <c r="O23" s="184">
        <v>8</v>
      </c>
      <c r="P23" s="184">
        <v>8</v>
      </c>
      <c r="Q23" s="184">
        <v>8</v>
      </c>
      <c r="R23" s="184">
        <v>8</v>
      </c>
      <c r="S23" s="184">
        <v>8</v>
      </c>
      <c r="T23" s="184">
        <v>8</v>
      </c>
      <c r="U23" s="184"/>
      <c r="V23" s="184"/>
      <c r="W23" s="184"/>
      <c r="X23" s="184"/>
      <c r="Y23" s="184"/>
      <c r="Z23" s="257"/>
      <c r="AA23" s="225">
        <f t="shared" si="0"/>
        <v>120</v>
      </c>
      <c r="AB23" s="225">
        <v>120</v>
      </c>
      <c r="AC23" s="150">
        <v>32</v>
      </c>
      <c r="AD23" s="150">
        <v>88</v>
      </c>
    </row>
    <row r="24" spans="1:28" s="150" customFormat="1" ht="9">
      <c r="A24" s="145">
        <v>7</v>
      </c>
      <c r="B24" s="146" t="s">
        <v>142</v>
      </c>
      <c r="C24" s="261" t="s">
        <v>146</v>
      </c>
      <c r="D24" s="16" t="s">
        <v>244</v>
      </c>
      <c r="E24" s="184">
        <f>VLOOKUP(D24,'DANH SACH H'!$A$2:$B$7,2,0)</f>
        <v>35</v>
      </c>
      <c r="F24" s="184"/>
      <c r="G24" s="184"/>
      <c r="H24" s="184"/>
      <c r="I24" s="184"/>
      <c r="J24" s="184"/>
      <c r="K24" s="184"/>
      <c r="L24" s="184"/>
      <c r="M24" s="184"/>
      <c r="N24" s="184"/>
      <c r="O24" s="184"/>
      <c r="P24" s="184"/>
      <c r="Q24" s="184"/>
      <c r="R24" s="184"/>
      <c r="S24" s="184"/>
      <c r="T24" s="184"/>
      <c r="U24" s="184"/>
      <c r="V24" s="184"/>
      <c r="W24" s="184"/>
      <c r="X24" s="184"/>
      <c r="Y24" s="184"/>
      <c r="Z24" s="257"/>
      <c r="AA24" s="225">
        <f t="shared" si="0"/>
        <v>0</v>
      </c>
      <c r="AB24" s="225"/>
    </row>
    <row r="25" spans="1:28" s="150" customFormat="1" ht="9">
      <c r="A25" s="145">
        <v>8</v>
      </c>
      <c r="B25" s="146" t="s">
        <v>142</v>
      </c>
      <c r="C25" s="261" t="s">
        <v>147</v>
      </c>
      <c r="D25" s="16" t="s">
        <v>244</v>
      </c>
      <c r="E25" s="184">
        <f>VLOOKUP(D25,'DANH SACH H'!$A$2:$B$7,2,0)</f>
        <v>35</v>
      </c>
      <c r="F25" s="184"/>
      <c r="G25" s="184"/>
      <c r="H25" s="184"/>
      <c r="I25" s="184"/>
      <c r="J25" s="184"/>
      <c r="K25" s="184"/>
      <c r="L25" s="184"/>
      <c r="M25" s="184"/>
      <c r="N25" s="184"/>
      <c r="O25" s="184"/>
      <c r="P25" s="184"/>
      <c r="Q25" s="184"/>
      <c r="R25" s="184"/>
      <c r="S25" s="184"/>
      <c r="T25" s="184"/>
      <c r="U25" s="184"/>
      <c r="V25" s="184"/>
      <c r="W25" s="184"/>
      <c r="X25" s="184"/>
      <c r="Y25" s="184"/>
      <c r="Z25" s="257"/>
      <c r="AA25" s="225">
        <f t="shared" si="0"/>
        <v>0</v>
      </c>
      <c r="AB25" s="225"/>
    </row>
    <row r="26" spans="1:28" s="150" customFormat="1" ht="9">
      <c r="A26" s="145">
        <v>9</v>
      </c>
      <c r="B26" s="146" t="s">
        <v>142</v>
      </c>
      <c r="C26" s="261" t="s">
        <v>148</v>
      </c>
      <c r="D26" s="16" t="s">
        <v>244</v>
      </c>
      <c r="E26" s="184">
        <f>VLOOKUP(D26,'DANH SACH H'!$A$2:$B$7,2,0)</f>
        <v>35</v>
      </c>
      <c r="F26" s="184"/>
      <c r="G26" s="184"/>
      <c r="H26" s="184"/>
      <c r="I26" s="184"/>
      <c r="J26" s="184"/>
      <c r="K26" s="184"/>
      <c r="L26" s="184"/>
      <c r="M26" s="184"/>
      <c r="N26" s="184"/>
      <c r="O26" s="184"/>
      <c r="P26" s="184"/>
      <c r="Q26" s="184"/>
      <c r="R26" s="184"/>
      <c r="S26" s="184"/>
      <c r="T26" s="184"/>
      <c r="U26" s="184"/>
      <c r="V26" s="184"/>
      <c r="W26" s="184"/>
      <c r="X26" s="184"/>
      <c r="Y26" s="184"/>
      <c r="Z26" s="257"/>
      <c r="AA26" s="225">
        <f t="shared" si="0"/>
        <v>0</v>
      </c>
      <c r="AB26" s="225"/>
    </row>
    <row r="27" spans="1:28" s="150" customFormat="1" ht="9">
      <c r="A27" s="145">
        <v>10</v>
      </c>
      <c r="B27" s="146" t="s">
        <v>142</v>
      </c>
      <c r="C27" s="261" t="s">
        <v>156</v>
      </c>
      <c r="D27" s="16" t="s">
        <v>244</v>
      </c>
      <c r="E27" s="184">
        <f>VLOOKUP(D27,'DANH SACH H'!$A$2:$B$7,2,0)</f>
        <v>35</v>
      </c>
      <c r="F27" s="184"/>
      <c r="G27" s="184"/>
      <c r="H27" s="184"/>
      <c r="I27" s="184"/>
      <c r="J27" s="184"/>
      <c r="K27" s="184"/>
      <c r="L27" s="184"/>
      <c r="M27" s="184"/>
      <c r="N27" s="186"/>
      <c r="O27" s="184"/>
      <c r="P27" s="184"/>
      <c r="Q27" s="184"/>
      <c r="R27" s="184"/>
      <c r="S27" s="184"/>
      <c r="T27" s="184"/>
      <c r="U27" s="184"/>
      <c r="V27" s="184"/>
      <c r="W27" s="184"/>
      <c r="X27" s="184"/>
      <c r="Y27" s="184"/>
      <c r="Z27" s="257"/>
      <c r="AA27" s="225">
        <f t="shared" si="0"/>
        <v>0</v>
      </c>
      <c r="AB27" s="225"/>
    </row>
    <row r="28" spans="1:28" s="150" customFormat="1" ht="9.75" thickBot="1">
      <c r="A28" s="255">
        <v>11</v>
      </c>
      <c r="B28" s="265" t="s">
        <v>140</v>
      </c>
      <c r="C28" s="118" t="s">
        <v>128</v>
      </c>
      <c r="D28" s="114" t="s">
        <v>244</v>
      </c>
      <c r="E28" s="119">
        <f>VLOOKUP(D28,'DANH SACH H'!$A$2:$B$7,2,0)</f>
        <v>35</v>
      </c>
      <c r="F28" s="119"/>
      <c r="G28" s="119"/>
      <c r="H28" s="119"/>
      <c r="I28" s="119"/>
      <c r="J28" s="132"/>
      <c r="K28" s="132"/>
      <c r="L28" s="132"/>
      <c r="M28" s="132"/>
      <c r="N28" s="132"/>
      <c r="O28" s="119"/>
      <c r="P28" s="119"/>
      <c r="Q28" s="119"/>
      <c r="R28" s="119"/>
      <c r="S28" s="119"/>
      <c r="T28" s="119"/>
      <c r="U28" s="119"/>
      <c r="V28" s="119"/>
      <c r="W28" s="119"/>
      <c r="X28" s="119"/>
      <c r="Y28" s="119"/>
      <c r="Z28" s="270"/>
      <c r="AA28" s="225">
        <f t="shared" si="0"/>
        <v>0</v>
      </c>
      <c r="AB28" s="225"/>
    </row>
    <row r="29" spans="1:28" s="150" customFormat="1" ht="9">
      <c r="A29" s="178">
        <v>1</v>
      </c>
      <c r="B29" s="269" t="s">
        <v>184</v>
      </c>
      <c r="C29" s="282" t="s">
        <v>264</v>
      </c>
      <c r="D29" s="41" t="s">
        <v>241</v>
      </c>
      <c r="E29" s="256">
        <f>VLOOKUP(D29,'DANH SACH H'!$A$2:$B$7,2,0)</f>
        <v>11</v>
      </c>
      <c r="F29" s="256"/>
      <c r="G29" s="256"/>
      <c r="H29" s="256"/>
      <c r="I29" s="256"/>
      <c r="J29" s="256"/>
      <c r="K29" s="256"/>
      <c r="L29" s="256"/>
      <c r="M29" s="256"/>
      <c r="N29" s="256"/>
      <c r="O29" s="256"/>
      <c r="P29" s="256"/>
      <c r="Q29" s="256"/>
      <c r="R29" s="256"/>
      <c r="S29" s="256"/>
      <c r="T29" s="256"/>
      <c r="U29" s="256"/>
      <c r="V29" s="256"/>
      <c r="W29" s="256"/>
      <c r="X29" s="256"/>
      <c r="Y29" s="256"/>
      <c r="Z29" s="272"/>
      <c r="AA29" s="225">
        <f t="shared" si="0"/>
        <v>0</v>
      </c>
      <c r="AB29" s="225">
        <v>45</v>
      </c>
    </row>
    <row r="30" spans="1:28" s="150" customFormat="1" ht="9">
      <c r="A30" s="145">
        <v>2</v>
      </c>
      <c r="B30" s="165" t="s">
        <v>142</v>
      </c>
      <c r="C30" s="261" t="s">
        <v>265</v>
      </c>
      <c r="D30" s="16" t="s">
        <v>241</v>
      </c>
      <c r="E30" s="184">
        <f>VLOOKUP(D30,'DANH SACH H'!$A$2:$B$7,2,0)</f>
        <v>11</v>
      </c>
      <c r="F30" s="184"/>
      <c r="G30" s="184"/>
      <c r="H30" s="184"/>
      <c r="I30" s="184"/>
      <c r="J30" s="184"/>
      <c r="K30" s="184"/>
      <c r="L30" s="184"/>
      <c r="M30" s="184"/>
      <c r="N30" s="184"/>
      <c r="O30" s="184"/>
      <c r="P30" s="184"/>
      <c r="Q30" s="184"/>
      <c r="R30" s="184"/>
      <c r="S30" s="184"/>
      <c r="T30" s="184"/>
      <c r="U30" s="184"/>
      <c r="V30" s="184"/>
      <c r="W30" s="184"/>
      <c r="X30" s="184"/>
      <c r="Y30" s="184"/>
      <c r="Z30" s="257"/>
      <c r="AA30" s="225">
        <f t="shared" si="0"/>
        <v>0</v>
      </c>
      <c r="AB30" s="225">
        <v>60</v>
      </c>
    </row>
    <row r="31" spans="1:30" s="150" customFormat="1" ht="18">
      <c r="A31" s="145">
        <v>3</v>
      </c>
      <c r="B31" s="283" t="s">
        <v>134</v>
      </c>
      <c r="C31" s="261" t="s">
        <v>345</v>
      </c>
      <c r="D31" s="16" t="s">
        <v>241</v>
      </c>
      <c r="E31" s="184">
        <f>VLOOKUP(D31,'DANH SACH H'!$A$2:$B$7,2,0)</f>
        <v>11</v>
      </c>
      <c r="F31" s="184">
        <v>3</v>
      </c>
      <c r="G31" s="184">
        <v>3</v>
      </c>
      <c r="H31" s="184">
        <v>3</v>
      </c>
      <c r="I31" s="184">
        <v>3</v>
      </c>
      <c r="J31" s="184">
        <v>3</v>
      </c>
      <c r="K31" s="184">
        <v>3</v>
      </c>
      <c r="L31" s="184">
        <v>3</v>
      </c>
      <c r="M31" s="184">
        <v>3</v>
      </c>
      <c r="N31" s="184">
        <v>3</v>
      </c>
      <c r="O31" s="184">
        <v>3</v>
      </c>
      <c r="P31" s="184"/>
      <c r="Q31" s="184"/>
      <c r="R31" s="184"/>
      <c r="S31" s="184"/>
      <c r="T31" s="184"/>
      <c r="U31" s="184"/>
      <c r="V31" s="184"/>
      <c r="W31" s="184"/>
      <c r="X31" s="184"/>
      <c r="Y31" s="184"/>
      <c r="Z31" s="257"/>
      <c r="AA31" s="225">
        <f t="shared" si="0"/>
        <v>30</v>
      </c>
      <c r="AB31" s="225">
        <v>30</v>
      </c>
      <c r="AC31" s="150">
        <v>28</v>
      </c>
      <c r="AD31" s="150">
        <v>2</v>
      </c>
    </row>
    <row r="32" spans="1:30" s="150" customFormat="1" ht="12.75" customHeight="1">
      <c r="A32" s="145">
        <v>4</v>
      </c>
      <c r="B32" s="146" t="s">
        <v>184</v>
      </c>
      <c r="C32" s="261" t="s">
        <v>346</v>
      </c>
      <c r="D32" s="16" t="s">
        <v>241</v>
      </c>
      <c r="E32" s="184">
        <f>VLOOKUP(D32,'DANH SACH H'!$A$2:$B$7,2,0)</f>
        <v>11</v>
      </c>
      <c r="F32" s="184"/>
      <c r="G32" s="184"/>
      <c r="H32" s="184"/>
      <c r="I32" s="184"/>
      <c r="J32" s="184"/>
      <c r="K32" s="184"/>
      <c r="L32" s="184"/>
      <c r="M32" s="184"/>
      <c r="N32" s="184"/>
      <c r="O32" s="184"/>
      <c r="P32" s="184"/>
      <c r="Q32" s="184"/>
      <c r="R32" s="184"/>
      <c r="S32" s="184"/>
      <c r="T32" s="184"/>
      <c r="U32" s="184"/>
      <c r="V32" s="184"/>
      <c r="W32" s="184"/>
      <c r="X32" s="184"/>
      <c r="Y32" s="184"/>
      <c r="Z32" s="257"/>
      <c r="AA32" s="225">
        <f t="shared" si="0"/>
        <v>0</v>
      </c>
      <c r="AB32" s="225">
        <v>60</v>
      </c>
      <c r="AC32" s="150">
        <v>9</v>
      </c>
      <c r="AD32" s="150">
        <v>51</v>
      </c>
    </row>
    <row r="33" spans="1:30" s="150" customFormat="1" ht="18">
      <c r="A33" s="145">
        <v>5</v>
      </c>
      <c r="B33" s="131" t="s">
        <v>140</v>
      </c>
      <c r="C33" s="261" t="s">
        <v>348</v>
      </c>
      <c r="D33" s="16" t="s">
        <v>241</v>
      </c>
      <c r="E33" s="184">
        <f>VLOOKUP(D33,'DANH SACH H'!$A$2:$B$7,2,0)</f>
        <v>11</v>
      </c>
      <c r="F33" s="184">
        <v>8</v>
      </c>
      <c r="G33" s="184">
        <v>8</v>
      </c>
      <c r="H33" s="184">
        <v>8</v>
      </c>
      <c r="I33" s="184">
        <v>8</v>
      </c>
      <c r="J33" s="184">
        <v>8</v>
      </c>
      <c r="K33" s="184">
        <v>8</v>
      </c>
      <c r="L33" s="184">
        <v>8</v>
      </c>
      <c r="M33" s="184">
        <v>8</v>
      </c>
      <c r="N33" s="184">
        <v>8</v>
      </c>
      <c r="O33" s="184">
        <v>8</v>
      </c>
      <c r="P33" s="184">
        <v>8</v>
      </c>
      <c r="Q33" s="184">
        <v>8</v>
      </c>
      <c r="R33" s="184">
        <v>8</v>
      </c>
      <c r="S33" s="184">
        <v>8</v>
      </c>
      <c r="T33" s="184">
        <v>8</v>
      </c>
      <c r="U33" s="184"/>
      <c r="V33" s="184"/>
      <c r="W33" s="184"/>
      <c r="X33" s="184"/>
      <c r="Y33" s="184"/>
      <c r="Z33" s="257"/>
      <c r="AA33" s="225">
        <f t="shared" si="0"/>
        <v>120</v>
      </c>
      <c r="AB33" s="225">
        <v>120</v>
      </c>
      <c r="AC33" s="150">
        <v>26</v>
      </c>
      <c r="AD33" s="150">
        <v>94</v>
      </c>
    </row>
    <row r="34" spans="1:28" s="150" customFormat="1" ht="12" customHeight="1" thickBot="1">
      <c r="A34" s="255">
        <v>8</v>
      </c>
      <c r="B34" s="265" t="s">
        <v>75</v>
      </c>
      <c r="C34" s="118" t="s">
        <v>128</v>
      </c>
      <c r="D34" s="114" t="s">
        <v>241</v>
      </c>
      <c r="E34" s="119">
        <f>VLOOKUP(D34,'DANH SACH H'!$A$2:$B$7,2,0)</f>
        <v>11</v>
      </c>
      <c r="F34" s="119"/>
      <c r="G34" s="119"/>
      <c r="H34" s="119"/>
      <c r="I34" s="119"/>
      <c r="J34" s="132"/>
      <c r="K34" s="132"/>
      <c r="L34" s="132"/>
      <c r="M34" s="132"/>
      <c r="N34" s="132"/>
      <c r="O34" s="119"/>
      <c r="P34" s="119"/>
      <c r="Q34" s="119"/>
      <c r="R34" s="119"/>
      <c r="S34" s="119"/>
      <c r="T34" s="119"/>
      <c r="U34" s="119"/>
      <c r="V34" s="119"/>
      <c r="W34" s="119"/>
      <c r="X34" s="119"/>
      <c r="Y34" s="119"/>
      <c r="Z34" s="270"/>
      <c r="AA34" s="225">
        <f t="shared" si="0"/>
        <v>0</v>
      </c>
      <c r="AB34" s="225"/>
    </row>
    <row r="35" spans="1:30" s="150" customFormat="1" ht="21" customHeight="1" thickBot="1">
      <c r="A35" s="178">
        <v>1</v>
      </c>
      <c r="B35" s="269" t="s">
        <v>140</v>
      </c>
      <c r="C35" s="261" t="s">
        <v>345</v>
      </c>
      <c r="D35" s="41" t="s">
        <v>245</v>
      </c>
      <c r="E35" s="256">
        <f>VLOOKUP(D35,'DANH SACH H'!$A$2:$B$7,2,0)</f>
        <v>16</v>
      </c>
      <c r="F35" s="184">
        <v>3</v>
      </c>
      <c r="G35" s="184">
        <v>3</v>
      </c>
      <c r="H35" s="184">
        <v>3</v>
      </c>
      <c r="I35" s="184">
        <v>3</v>
      </c>
      <c r="J35" s="184">
        <v>3</v>
      </c>
      <c r="K35" s="184">
        <v>3</v>
      </c>
      <c r="L35" s="184">
        <v>3</v>
      </c>
      <c r="M35" s="184">
        <v>3</v>
      </c>
      <c r="N35" s="184">
        <v>3</v>
      </c>
      <c r="O35" s="184">
        <v>3</v>
      </c>
      <c r="P35" s="256"/>
      <c r="Q35" s="256"/>
      <c r="R35" s="256"/>
      <c r="S35" s="256"/>
      <c r="T35" s="256"/>
      <c r="U35" s="256"/>
      <c r="V35" s="256"/>
      <c r="W35" s="256"/>
      <c r="X35" s="256"/>
      <c r="Y35" s="256"/>
      <c r="Z35" s="272"/>
      <c r="AA35" s="225">
        <f t="shared" si="0"/>
        <v>30</v>
      </c>
      <c r="AB35" s="225">
        <v>30</v>
      </c>
      <c r="AC35" s="150">
        <v>28</v>
      </c>
      <c r="AD35" s="150">
        <v>2</v>
      </c>
    </row>
    <row r="36" spans="1:28" s="150" customFormat="1" ht="9">
      <c r="A36" s="145"/>
      <c r="B36" s="131" t="s">
        <v>184</v>
      </c>
      <c r="C36" s="261" t="s">
        <v>346</v>
      </c>
      <c r="D36" s="41" t="s">
        <v>245</v>
      </c>
      <c r="E36" s="256">
        <f>VLOOKUP(D36,'DANH SACH H'!$A$2:$B$7,2,0)</f>
        <v>16</v>
      </c>
      <c r="F36" s="184"/>
      <c r="G36" s="184"/>
      <c r="H36" s="184"/>
      <c r="I36" s="184"/>
      <c r="J36" s="184"/>
      <c r="K36" s="184"/>
      <c r="L36" s="184"/>
      <c r="M36" s="184"/>
      <c r="N36" s="184"/>
      <c r="O36" s="184"/>
      <c r="P36" s="184"/>
      <c r="Q36" s="184"/>
      <c r="R36" s="184"/>
      <c r="S36" s="184"/>
      <c r="T36" s="184"/>
      <c r="U36" s="184"/>
      <c r="V36" s="184"/>
      <c r="W36" s="184"/>
      <c r="X36" s="184"/>
      <c r="Y36" s="184"/>
      <c r="Z36" s="257"/>
      <c r="AA36" s="225"/>
      <c r="AB36" s="225">
        <v>60</v>
      </c>
    </row>
    <row r="37" spans="1:30" s="150" customFormat="1" ht="9">
      <c r="A37" s="145">
        <v>2</v>
      </c>
      <c r="B37" s="283" t="s">
        <v>73</v>
      </c>
      <c r="C37" s="261" t="s">
        <v>349</v>
      </c>
      <c r="D37" s="16" t="s">
        <v>245</v>
      </c>
      <c r="E37" s="184">
        <f>VLOOKUP(D37,'DANH SACH H'!$A$2:$B$7,2,0)</f>
        <v>16</v>
      </c>
      <c r="F37" s="184">
        <v>8</v>
      </c>
      <c r="G37" s="184">
        <v>8</v>
      </c>
      <c r="H37" s="184">
        <v>8</v>
      </c>
      <c r="I37" s="184">
        <v>8</v>
      </c>
      <c r="J37" s="184">
        <v>8</v>
      </c>
      <c r="K37" s="184">
        <v>8</v>
      </c>
      <c r="L37" s="184">
        <v>8</v>
      </c>
      <c r="M37" s="184">
        <v>8</v>
      </c>
      <c r="N37" s="184">
        <v>8</v>
      </c>
      <c r="O37" s="184">
        <v>8</v>
      </c>
      <c r="P37" s="184">
        <v>8</v>
      </c>
      <c r="Q37" s="184">
        <v>8</v>
      </c>
      <c r="R37" s="184">
        <v>8</v>
      </c>
      <c r="S37" s="184">
        <v>8</v>
      </c>
      <c r="T37" s="184">
        <v>8</v>
      </c>
      <c r="U37" s="184"/>
      <c r="V37" s="184"/>
      <c r="W37" s="184"/>
      <c r="X37" s="184"/>
      <c r="Y37" s="184"/>
      <c r="Z37" s="257"/>
      <c r="AA37" s="225">
        <f t="shared" si="0"/>
        <v>120</v>
      </c>
      <c r="AB37" s="225">
        <v>120</v>
      </c>
      <c r="AC37" s="150">
        <v>23</v>
      </c>
      <c r="AD37" s="150">
        <v>97</v>
      </c>
    </row>
    <row r="38" spans="1:28" s="150" customFormat="1" ht="9">
      <c r="A38" s="145">
        <v>6</v>
      </c>
      <c r="B38" s="146" t="s">
        <v>142</v>
      </c>
      <c r="C38" s="261" t="s">
        <v>146</v>
      </c>
      <c r="D38" s="16" t="s">
        <v>245</v>
      </c>
      <c r="E38" s="184">
        <f>VLOOKUP(D38,'DANH SACH H'!$A$2:$B$7,2,0)</f>
        <v>16</v>
      </c>
      <c r="F38" s="184"/>
      <c r="G38" s="184"/>
      <c r="H38" s="184"/>
      <c r="I38" s="184"/>
      <c r="J38" s="184"/>
      <c r="K38" s="184"/>
      <c r="L38" s="184"/>
      <c r="M38" s="184"/>
      <c r="N38" s="184"/>
      <c r="O38" s="184"/>
      <c r="P38" s="184"/>
      <c r="Q38" s="184"/>
      <c r="R38" s="184"/>
      <c r="S38" s="184"/>
      <c r="T38" s="184"/>
      <c r="U38" s="184"/>
      <c r="V38" s="184"/>
      <c r="W38" s="184"/>
      <c r="X38" s="184"/>
      <c r="Y38" s="184"/>
      <c r="Z38" s="257"/>
      <c r="AA38" s="225">
        <f t="shared" si="0"/>
        <v>0</v>
      </c>
      <c r="AB38" s="225"/>
    </row>
    <row r="39" spans="1:28" s="150" customFormat="1" ht="9">
      <c r="A39" s="145">
        <v>7</v>
      </c>
      <c r="B39" s="146" t="s">
        <v>142</v>
      </c>
      <c r="C39" s="261" t="s">
        <v>147</v>
      </c>
      <c r="D39" s="16" t="s">
        <v>245</v>
      </c>
      <c r="E39" s="184">
        <f>VLOOKUP(D39,'DANH SACH H'!$A$2:$B$7,2,0)</f>
        <v>16</v>
      </c>
      <c r="F39" s="184"/>
      <c r="G39" s="184"/>
      <c r="H39" s="184"/>
      <c r="I39" s="184"/>
      <c r="J39" s="184"/>
      <c r="K39" s="184"/>
      <c r="L39" s="184"/>
      <c r="M39" s="184"/>
      <c r="N39" s="184"/>
      <c r="O39" s="184"/>
      <c r="P39" s="184"/>
      <c r="Q39" s="184"/>
      <c r="R39" s="184"/>
      <c r="S39" s="184"/>
      <c r="T39" s="184"/>
      <c r="U39" s="184"/>
      <c r="V39" s="184"/>
      <c r="W39" s="184"/>
      <c r="X39" s="184"/>
      <c r="Y39" s="184"/>
      <c r="Z39" s="257"/>
      <c r="AA39" s="225">
        <f t="shared" si="0"/>
        <v>0</v>
      </c>
      <c r="AB39" s="225"/>
    </row>
    <row r="40" spans="1:28" s="150" customFormat="1" ht="9">
      <c r="A40" s="145">
        <v>8</v>
      </c>
      <c r="B40" s="146" t="s">
        <v>142</v>
      </c>
      <c r="C40" s="261" t="s">
        <v>148</v>
      </c>
      <c r="D40" s="16" t="s">
        <v>245</v>
      </c>
      <c r="E40" s="184">
        <f>VLOOKUP(D40,'DANH SACH H'!$A$2:$B$7,2,0)</f>
        <v>16</v>
      </c>
      <c r="F40" s="184"/>
      <c r="G40" s="184"/>
      <c r="H40" s="184"/>
      <c r="I40" s="184"/>
      <c r="J40" s="184"/>
      <c r="K40" s="184"/>
      <c r="L40" s="184"/>
      <c r="M40" s="184"/>
      <c r="N40" s="184"/>
      <c r="O40" s="184"/>
      <c r="P40" s="184"/>
      <c r="Q40" s="184"/>
      <c r="R40" s="184"/>
      <c r="S40" s="184"/>
      <c r="T40" s="184"/>
      <c r="U40" s="184"/>
      <c r="V40" s="184"/>
      <c r="W40" s="184"/>
      <c r="X40" s="184"/>
      <c r="Y40" s="184"/>
      <c r="Z40" s="257"/>
      <c r="AA40" s="225">
        <f t="shared" si="0"/>
        <v>0</v>
      </c>
      <c r="AB40" s="225"/>
    </row>
    <row r="41" spans="1:28" s="150" customFormat="1" ht="9.75" thickBot="1">
      <c r="A41" s="255">
        <v>9</v>
      </c>
      <c r="B41" s="286" t="s">
        <v>142</v>
      </c>
      <c r="C41" s="130" t="s">
        <v>156</v>
      </c>
      <c r="D41" s="114" t="s">
        <v>245</v>
      </c>
      <c r="E41" s="119">
        <f>VLOOKUP(D41,'DANH SACH H'!$A$2:$B$7,2,0)</f>
        <v>16</v>
      </c>
      <c r="F41" s="119"/>
      <c r="G41" s="119"/>
      <c r="H41" s="119"/>
      <c r="I41" s="119"/>
      <c r="J41" s="119"/>
      <c r="K41" s="119"/>
      <c r="L41" s="119"/>
      <c r="M41" s="119"/>
      <c r="N41" s="119"/>
      <c r="O41" s="119"/>
      <c r="P41" s="119"/>
      <c r="Q41" s="119"/>
      <c r="R41" s="119"/>
      <c r="S41" s="119"/>
      <c r="T41" s="119"/>
      <c r="U41" s="119"/>
      <c r="V41" s="119"/>
      <c r="W41" s="119"/>
      <c r="X41" s="119"/>
      <c r="Y41" s="119"/>
      <c r="Z41" s="270"/>
      <c r="AA41" s="225">
        <f t="shared" si="0"/>
        <v>0</v>
      </c>
      <c r="AB41" s="225"/>
    </row>
    <row r="42" spans="1:30" s="150" customFormat="1" ht="19.5" customHeight="1">
      <c r="A42" s="178">
        <v>1</v>
      </c>
      <c r="B42" s="268" t="s">
        <v>134</v>
      </c>
      <c r="C42" s="261" t="s">
        <v>345</v>
      </c>
      <c r="D42" s="41" t="s">
        <v>243</v>
      </c>
      <c r="E42" s="256">
        <f>VLOOKUP(D42,'DANH SACH H'!$A$2:$B$7,2,0)</f>
        <v>24</v>
      </c>
      <c r="F42" s="184">
        <v>3</v>
      </c>
      <c r="G42" s="184">
        <v>3</v>
      </c>
      <c r="H42" s="184">
        <v>3</v>
      </c>
      <c r="I42" s="184">
        <v>3</v>
      </c>
      <c r="J42" s="184">
        <v>3</v>
      </c>
      <c r="K42" s="184">
        <v>3</v>
      </c>
      <c r="L42" s="184">
        <v>3</v>
      </c>
      <c r="M42" s="184">
        <v>3</v>
      </c>
      <c r="N42" s="184">
        <v>3</v>
      </c>
      <c r="O42" s="184">
        <v>3</v>
      </c>
      <c r="P42" s="256"/>
      <c r="Q42" s="256"/>
      <c r="R42" s="256"/>
      <c r="S42" s="256"/>
      <c r="T42" s="256"/>
      <c r="U42" s="256"/>
      <c r="V42" s="256"/>
      <c r="W42" s="256"/>
      <c r="X42" s="256"/>
      <c r="Y42" s="256"/>
      <c r="Z42" s="272"/>
      <c r="AA42" s="225">
        <f t="shared" si="0"/>
        <v>30</v>
      </c>
      <c r="AB42" s="225">
        <v>30</v>
      </c>
      <c r="AC42" s="150">
        <v>28</v>
      </c>
      <c r="AD42" s="150">
        <v>2</v>
      </c>
    </row>
    <row r="43" spans="1:28" s="150" customFormat="1" ht="9">
      <c r="A43" s="145">
        <v>2</v>
      </c>
      <c r="B43" s="283" t="s">
        <v>184</v>
      </c>
      <c r="C43" s="261" t="s">
        <v>346</v>
      </c>
      <c r="D43" s="16" t="s">
        <v>243</v>
      </c>
      <c r="E43" s="184">
        <f>VLOOKUP(D43,'DANH SACH H'!$A$2:$B$7,2,0)</f>
        <v>24</v>
      </c>
      <c r="F43" s="184"/>
      <c r="G43" s="184"/>
      <c r="H43" s="184"/>
      <c r="I43" s="184"/>
      <c r="J43" s="184"/>
      <c r="K43" s="184"/>
      <c r="L43" s="184"/>
      <c r="M43" s="184"/>
      <c r="N43" s="184"/>
      <c r="O43" s="184"/>
      <c r="P43" s="184"/>
      <c r="Q43" s="184"/>
      <c r="R43" s="184"/>
      <c r="S43" s="184"/>
      <c r="T43" s="184"/>
      <c r="U43" s="184"/>
      <c r="V43" s="184"/>
      <c r="W43" s="184"/>
      <c r="X43" s="184"/>
      <c r="Y43" s="184"/>
      <c r="Z43" s="257"/>
      <c r="AA43" s="225">
        <f t="shared" si="0"/>
        <v>0</v>
      </c>
      <c r="AB43" s="225">
        <v>60</v>
      </c>
    </row>
    <row r="44" spans="1:30" s="150" customFormat="1" ht="9">
      <c r="A44" s="145"/>
      <c r="B44" s="131" t="s">
        <v>71</v>
      </c>
      <c r="C44" s="261" t="s">
        <v>349</v>
      </c>
      <c r="D44" s="16" t="s">
        <v>243</v>
      </c>
      <c r="E44" s="184">
        <f>VLOOKUP(D44,'DANH SACH H'!$A$2:$B$7,2,0)</f>
        <v>24</v>
      </c>
      <c r="F44" s="184">
        <v>8</v>
      </c>
      <c r="G44" s="184">
        <v>8</v>
      </c>
      <c r="H44" s="184">
        <v>8</v>
      </c>
      <c r="I44" s="184">
        <v>8</v>
      </c>
      <c r="J44" s="184">
        <v>8</v>
      </c>
      <c r="K44" s="184">
        <v>8</v>
      </c>
      <c r="L44" s="184">
        <v>8</v>
      </c>
      <c r="M44" s="184">
        <v>8</v>
      </c>
      <c r="N44" s="184">
        <v>8</v>
      </c>
      <c r="O44" s="184">
        <v>8</v>
      </c>
      <c r="P44" s="184">
        <v>8</v>
      </c>
      <c r="Q44" s="184">
        <v>8</v>
      </c>
      <c r="R44" s="184">
        <v>8</v>
      </c>
      <c r="S44" s="184">
        <v>8</v>
      </c>
      <c r="T44" s="184">
        <v>8</v>
      </c>
      <c r="U44" s="184"/>
      <c r="V44" s="184"/>
      <c r="W44" s="184"/>
      <c r="X44" s="184"/>
      <c r="Y44" s="184"/>
      <c r="Z44" s="257"/>
      <c r="AA44" s="225">
        <f t="shared" si="0"/>
        <v>120</v>
      </c>
      <c r="AB44" s="225">
        <v>120</v>
      </c>
      <c r="AC44" s="150">
        <v>23</v>
      </c>
      <c r="AD44" s="150">
        <v>97</v>
      </c>
    </row>
    <row r="45" spans="1:28" s="150" customFormat="1" ht="9">
      <c r="A45" s="145">
        <v>5</v>
      </c>
      <c r="B45" s="146" t="s">
        <v>142</v>
      </c>
      <c r="C45" s="261" t="s">
        <v>146</v>
      </c>
      <c r="D45" s="16" t="s">
        <v>243</v>
      </c>
      <c r="E45" s="184">
        <f>VLOOKUP(D45,'DANH SACH H'!$A$2:$B$7,2,0)</f>
        <v>24</v>
      </c>
      <c r="F45" s="184"/>
      <c r="G45" s="184"/>
      <c r="H45" s="184"/>
      <c r="I45" s="184"/>
      <c r="J45" s="184"/>
      <c r="K45" s="184"/>
      <c r="L45" s="184"/>
      <c r="M45" s="184"/>
      <c r="N45" s="184"/>
      <c r="O45" s="184"/>
      <c r="P45" s="184"/>
      <c r="Q45" s="184"/>
      <c r="R45" s="184"/>
      <c r="S45" s="184"/>
      <c r="T45" s="184"/>
      <c r="U45" s="184"/>
      <c r="V45" s="184"/>
      <c r="W45" s="184"/>
      <c r="X45" s="184"/>
      <c r="Y45" s="184"/>
      <c r="Z45" s="257"/>
      <c r="AA45" s="225">
        <f t="shared" si="0"/>
        <v>0</v>
      </c>
      <c r="AB45" s="225"/>
    </row>
    <row r="46" spans="1:28" s="150" customFormat="1" ht="9">
      <c r="A46" s="145">
        <v>6</v>
      </c>
      <c r="B46" s="146" t="s">
        <v>142</v>
      </c>
      <c r="C46" s="261" t="s">
        <v>147</v>
      </c>
      <c r="D46" s="16" t="s">
        <v>243</v>
      </c>
      <c r="E46" s="184">
        <f>VLOOKUP(D46,'DANH SACH H'!$A$2:$B$7,2,0)</f>
        <v>24</v>
      </c>
      <c r="F46" s="184"/>
      <c r="G46" s="184"/>
      <c r="H46" s="184"/>
      <c r="I46" s="184"/>
      <c r="J46" s="184"/>
      <c r="K46" s="184"/>
      <c r="L46" s="184"/>
      <c r="M46" s="184"/>
      <c r="N46" s="184"/>
      <c r="O46" s="184"/>
      <c r="P46" s="184"/>
      <c r="Q46" s="184"/>
      <c r="R46" s="184"/>
      <c r="S46" s="184"/>
      <c r="T46" s="184"/>
      <c r="U46" s="184"/>
      <c r="V46" s="184"/>
      <c r="W46" s="184"/>
      <c r="X46" s="184"/>
      <c r="Y46" s="184"/>
      <c r="Z46" s="257"/>
      <c r="AA46" s="225">
        <f t="shared" si="0"/>
        <v>0</v>
      </c>
      <c r="AB46" s="225"/>
    </row>
    <row r="47" spans="1:28" s="150" customFormat="1" ht="9">
      <c r="A47" s="145">
        <v>7</v>
      </c>
      <c r="B47" s="146" t="s">
        <v>142</v>
      </c>
      <c r="C47" s="261" t="s">
        <v>148</v>
      </c>
      <c r="D47" s="16" t="s">
        <v>243</v>
      </c>
      <c r="E47" s="184">
        <f>VLOOKUP(D47,'DANH SACH H'!$A$2:$B$7,2,0)</f>
        <v>24</v>
      </c>
      <c r="F47" s="184"/>
      <c r="G47" s="184"/>
      <c r="H47" s="184"/>
      <c r="I47" s="184"/>
      <c r="J47" s="184"/>
      <c r="K47" s="184"/>
      <c r="L47" s="184"/>
      <c r="M47" s="184"/>
      <c r="N47" s="184"/>
      <c r="O47" s="184"/>
      <c r="P47" s="184"/>
      <c r="Q47" s="184"/>
      <c r="R47" s="184"/>
      <c r="S47" s="184"/>
      <c r="T47" s="184"/>
      <c r="U47" s="184"/>
      <c r="V47" s="184"/>
      <c r="W47" s="184"/>
      <c r="X47" s="184"/>
      <c r="Y47" s="184"/>
      <c r="Z47" s="257"/>
      <c r="AA47" s="225">
        <f t="shared" si="0"/>
        <v>0</v>
      </c>
      <c r="AB47" s="225"/>
    </row>
    <row r="48" spans="1:28" s="150" customFormat="1" ht="9.75" thickBot="1">
      <c r="A48" s="255">
        <v>8</v>
      </c>
      <c r="B48" s="286" t="s">
        <v>142</v>
      </c>
      <c r="C48" s="130" t="s">
        <v>156</v>
      </c>
      <c r="D48" s="114" t="s">
        <v>243</v>
      </c>
      <c r="E48" s="119">
        <f>VLOOKUP(D48,'DANH SACH H'!$A$2:$B$7,2,0)</f>
        <v>24</v>
      </c>
      <c r="F48" s="119"/>
      <c r="G48" s="119"/>
      <c r="H48" s="119"/>
      <c r="I48" s="119"/>
      <c r="J48" s="119"/>
      <c r="K48" s="119"/>
      <c r="L48" s="119"/>
      <c r="M48" s="119"/>
      <c r="N48" s="119"/>
      <c r="O48" s="119"/>
      <c r="P48" s="119"/>
      <c r="Q48" s="119"/>
      <c r="R48" s="119"/>
      <c r="S48" s="119"/>
      <c r="T48" s="119"/>
      <c r="U48" s="119"/>
      <c r="V48" s="119"/>
      <c r="W48" s="119"/>
      <c r="X48" s="119"/>
      <c r="Y48" s="119"/>
      <c r="Z48" s="270"/>
      <c r="AA48" s="225">
        <f t="shared" si="0"/>
        <v>0</v>
      </c>
      <c r="AB48" s="225"/>
    </row>
    <row r="49" spans="1:28" s="150" customFormat="1" ht="9">
      <c r="A49" s="178">
        <v>1</v>
      </c>
      <c r="B49" s="268" t="s">
        <v>142</v>
      </c>
      <c r="C49" s="261" t="s">
        <v>357</v>
      </c>
      <c r="D49" s="41" t="s">
        <v>275</v>
      </c>
      <c r="E49" s="256">
        <f>VLOOKUP(D49,'DANH SACH H'!$A$2:$B$8,2,0)</f>
        <v>30</v>
      </c>
      <c r="F49" s="256">
        <v>3</v>
      </c>
      <c r="G49" s="256">
        <v>3</v>
      </c>
      <c r="H49" s="256">
        <v>3</v>
      </c>
      <c r="I49" s="256">
        <v>3</v>
      </c>
      <c r="J49" s="256">
        <v>3</v>
      </c>
      <c r="K49" s="256">
        <v>3</v>
      </c>
      <c r="L49" s="256">
        <v>3</v>
      </c>
      <c r="M49" s="256">
        <v>3</v>
      </c>
      <c r="N49" s="256">
        <v>3</v>
      </c>
      <c r="O49" s="256">
        <v>3</v>
      </c>
      <c r="P49" s="256"/>
      <c r="Q49" s="256"/>
      <c r="R49" s="256"/>
      <c r="S49" s="256"/>
      <c r="T49" s="256"/>
      <c r="U49" s="256"/>
      <c r="V49" s="256"/>
      <c r="W49" s="256"/>
      <c r="X49" s="256"/>
      <c r="Y49" s="256"/>
      <c r="Z49" s="272"/>
      <c r="AA49" s="225">
        <f t="shared" si="0"/>
        <v>30</v>
      </c>
      <c r="AB49" s="225">
        <v>30</v>
      </c>
    </row>
    <row r="50" spans="1:28" s="150" customFormat="1" ht="9">
      <c r="A50" s="145">
        <v>2</v>
      </c>
      <c r="B50" s="146" t="s">
        <v>142</v>
      </c>
      <c r="C50" s="261" t="s">
        <v>351</v>
      </c>
      <c r="D50" s="16" t="s">
        <v>275</v>
      </c>
      <c r="E50" s="184">
        <f>VLOOKUP(D50,'DANH SACH H'!$A$2:$B$8,2,0)</f>
        <v>30</v>
      </c>
      <c r="F50" s="184"/>
      <c r="G50" s="184"/>
      <c r="H50" s="184"/>
      <c r="I50" s="184"/>
      <c r="J50" s="186"/>
      <c r="K50" s="186"/>
      <c r="L50" s="186"/>
      <c r="M50" s="186"/>
      <c r="N50" s="186"/>
      <c r="O50" s="184"/>
      <c r="P50" s="184"/>
      <c r="Q50" s="184">
        <v>3</v>
      </c>
      <c r="R50" s="184">
        <v>3</v>
      </c>
      <c r="S50" s="184">
        <v>3</v>
      </c>
      <c r="T50" s="184">
        <v>3</v>
      </c>
      <c r="U50" s="184">
        <v>3</v>
      </c>
      <c r="V50" s="184"/>
      <c r="W50" s="184"/>
      <c r="X50" s="184"/>
      <c r="Y50" s="184"/>
      <c r="Z50" s="257"/>
      <c r="AA50" s="225">
        <f t="shared" si="0"/>
        <v>15</v>
      </c>
      <c r="AB50" s="225">
        <v>15</v>
      </c>
    </row>
    <row r="51" spans="1:30" s="150" customFormat="1" ht="9">
      <c r="A51" s="145">
        <v>3</v>
      </c>
      <c r="B51" s="146" t="s">
        <v>140</v>
      </c>
      <c r="C51" s="261" t="s">
        <v>358</v>
      </c>
      <c r="D51" s="16" t="s">
        <v>275</v>
      </c>
      <c r="E51" s="184">
        <f>VLOOKUP(D51,'DANH SACH H'!$A$2:$B$8,2,0)</f>
        <v>30</v>
      </c>
      <c r="F51" s="184">
        <v>4</v>
      </c>
      <c r="G51" s="184">
        <v>4</v>
      </c>
      <c r="H51" s="184">
        <v>4</v>
      </c>
      <c r="I51" s="184">
        <v>4</v>
      </c>
      <c r="J51" s="184">
        <v>4</v>
      </c>
      <c r="K51" s="184">
        <v>4</v>
      </c>
      <c r="L51" s="184">
        <v>4</v>
      </c>
      <c r="M51" s="184">
        <v>4</v>
      </c>
      <c r="N51" s="184">
        <v>4</v>
      </c>
      <c r="O51" s="184">
        <v>4</v>
      </c>
      <c r="P51" s="184">
        <v>4</v>
      </c>
      <c r="Q51" s="184">
        <v>4</v>
      </c>
      <c r="R51" s="184">
        <v>4</v>
      </c>
      <c r="S51" s="184">
        <v>4</v>
      </c>
      <c r="T51" s="184">
        <v>4</v>
      </c>
      <c r="U51" s="184"/>
      <c r="V51" s="184"/>
      <c r="W51" s="184"/>
      <c r="X51" s="184"/>
      <c r="Y51" s="184"/>
      <c r="Z51" s="257"/>
      <c r="AA51" s="225">
        <f t="shared" si="0"/>
        <v>60</v>
      </c>
      <c r="AB51" s="225">
        <v>60</v>
      </c>
      <c r="AC51" s="150">
        <v>8</v>
      </c>
      <c r="AD51" s="150">
        <v>52</v>
      </c>
    </row>
    <row r="52" spans="1:30" s="150" customFormat="1" ht="9">
      <c r="A52" s="145">
        <v>4</v>
      </c>
      <c r="B52" s="146" t="s">
        <v>72</v>
      </c>
      <c r="C52" s="261" t="s">
        <v>359</v>
      </c>
      <c r="D52" s="16" t="s">
        <v>275</v>
      </c>
      <c r="E52" s="184">
        <f>VLOOKUP(D52,'DANH SACH H'!$A$2:$B$8,2,0)</f>
        <v>30</v>
      </c>
      <c r="F52" s="184">
        <v>8</v>
      </c>
      <c r="G52" s="184">
        <v>8</v>
      </c>
      <c r="H52" s="184">
        <v>8</v>
      </c>
      <c r="I52" s="184">
        <v>8</v>
      </c>
      <c r="J52" s="184">
        <v>8</v>
      </c>
      <c r="K52" s="184">
        <v>8</v>
      </c>
      <c r="L52" s="184">
        <v>8</v>
      </c>
      <c r="M52" s="184">
        <v>8</v>
      </c>
      <c r="N52" s="184">
        <v>8</v>
      </c>
      <c r="O52" s="184">
        <v>8</v>
      </c>
      <c r="P52" s="184">
        <v>8</v>
      </c>
      <c r="Q52" s="184">
        <v>8</v>
      </c>
      <c r="R52" s="184">
        <v>8</v>
      </c>
      <c r="S52" s="184">
        <v>8</v>
      </c>
      <c r="T52" s="184">
        <v>8</v>
      </c>
      <c r="U52" s="184">
        <v>8</v>
      </c>
      <c r="V52" s="184">
        <v>8</v>
      </c>
      <c r="W52" s="184">
        <v>8</v>
      </c>
      <c r="X52" s="184">
        <v>6</v>
      </c>
      <c r="Y52" s="184"/>
      <c r="Z52" s="257"/>
      <c r="AA52" s="225">
        <f t="shared" si="0"/>
        <v>150</v>
      </c>
      <c r="AB52" s="225">
        <v>150</v>
      </c>
      <c r="AC52" s="150">
        <v>22</v>
      </c>
      <c r="AD52" s="150">
        <v>128</v>
      </c>
    </row>
    <row r="53" spans="1:30" s="150" customFormat="1" ht="18">
      <c r="A53" s="145"/>
      <c r="B53" s="146" t="s">
        <v>134</v>
      </c>
      <c r="C53" s="261" t="s">
        <v>360</v>
      </c>
      <c r="D53" s="16" t="s">
        <v>275</v>
      </c>
      <c r="E53" s="184">
        <f>VLOOKUP(D53,'DANH SACH H'!$A$2:$B$8,2,0)</f>
        <v>30</v>
      </c>
      <c r="F53" s="184">
        <v>8</v>
      </c>
      <c r="G53" s="184">
        <v>8</v>
      </c>
      <c r="H53" s="184">
        <v>8</v>
      </c>
      <c r="I53" s="184">
        <v>8</v>
      </c>
      <c r="J53" s="184">
        <v>8</v>
      </c>
      <c r="K53" s="184">
        <v>8</v>
      </c>
      <c r="L53" s="184">
        <v>8</v>
      </c>
      <c r="M53" s="184">
        <v>8</v>
      </c>
      <c r="N53" s="184">
        <v>8</v>
      </c>
      <c r="O53" s="184">
        <v>8</v>
      </c>
      <c r="P53" s="184">
        <v>8</v>
      </c>
      <c r="Q53" s="184">
        <v>2</v>
      </c>
      <c r="R53" s="184"/>
      <c r="S53" s="184"/>
      <c r="T53" s="184"/>
      <c r="U53" s="184"/>
      <c r="V53" s="184"/>
      <c r="W53" s="184"/>
      <c r="X53" s="184"/>
      <c r="Y53" s="184"/>
      <c r="Z53" s="257"/>
      <c r="AA53" s="225">
        <f t="shared" si="0"/>
        <v>90</v>
      </c>
      <c r="AB53" s="225">
        <v>90</v>
      </c>
      <c r="AC53" s="150">
        <v>19</v>
      </c>
      <c r="AD53" s="150">
        <v>71</v>
      </c>
    </row>
    <row r="54" spans="1:28" s="150" customFormat="1" ht="9">
      <c r="A54" s="145">
        <v>7</v>
      </c>
      <c r="B54" s="146" t="s">
        <v>142</v>
      </c>
      <c r="C54" s="261" t="s">
        <v>146</v>
      </c>
      <c r="D54" s="16" t="s">
        <v>275</v>
      </c>
      <c r="E54" s="184">
        <f>VLOOKUP(D54,'DANH SACH H'!$A$2:$B$8,2,0)</f>
        <v>30</v>
      </c>
      <c r="F54" s="184"/>
      <c r="G54" s="184"/>
      <c r="H54" s="184"/>
      <c r="I54" s="184"/>
      <c r="J54" s="184"/>
      <c r="K54" s="184"/>
      <c r="L54" s="184"/>
      <c r="M54" s="184"/>
      <c r="N54" s="184"/>
      <c r="O54" s="184"/>
      <c r="P54" s="184"/>
      <c r="Q54" s="184"/>
      <c r="R54" s="184"/>
      <c r="S54" s="184"/>
      <c r="T54" s="184"/>
      <c r="U54" s="184"/>
      <c r="V54" s="184"/>
      <c r="W54" s="184"/>
      <c r="X54" s="184"/>
      <c r="Y54" s="184"/>
      <c r="Z54" s="257"/>
      <c r="AA54" s="225">
        <f t="shared" si="0"/>
        <v>0</v>
      </c>
      <c r="AB54" s="225"/>
    </row>
    <row r="55" spans="1:28" s="150" customFormat="1" ht="9">
      <c r="A55" s="145">
        <v>8</v>
      </c>
      <c r="B55" s="146" t="s">
        <v>142</v>
      </c>
      <c r="C55" s="261" t="s">
        <v>147</v>
      </c>
      <c r="D55" s="16" t="s">
        <v>275</v>
      </c>
      <c r="E55" s="184">
        <f>VLOOKUP(D55,'DANH SACH H'!$A$2:$B$8,2,0)</f>
        <v>30</v>
      </c>
      <c r="F55" s="184"/>
      <c r="G55" s="184"/>
      <c r="H55" s="184"/>
      <c r="I55" s="184"/>
      <c r="J55" s="184"/>
      <c r="K55" s="184"/>
      <c r="L55" s="184"/>
      <c r="M55" s="184"/>
      <c r="N55" s="184"/>
      <c r="O55" s="184"/>
      <c r="P55" s="184"/>
      <c r="Q55" s="184"/>
      <c r="R55" s="184"/>
      <c r="S55" s="184"/>
      <c r="T55" s="184"/>
      <c r="U55" s="184"/>
      <c r="V55" s="184"/>
      <c r="W55" s="184"/>
      <c r="X55" s="184"/>
      <c r="Y55" s="184"/>
      <c r="Z55" s="257"/>
      <c r="AA55" s="225">
        <f t="shared" si="0"/>
        <v>0</v>
      </c>
      <c r="AB55" s="225"/>
    </row>
    <row r="56" spans="1:28" s="150" customFormat="1" ht="9">
      <c r="A56" s="145">
        <v>9</v>
      </c>
      <c r="B56" s="146" t="s">
        <v>142</v>
      </c>
      <c r="C56" s="261" t="s">
        <v>148</v>
      </c>
      <c r="D56" s="16" t="s">
        <v>275</v>
      </c>
      <c r="E56" s="184">
        <f>VLOOKUP(D56,'DANH SACH H'!$A$2:$B$8,2,0)</f>
        <v>30</v>
      </c>
      <c r="F56" s="184"/>
      <c r="G56" s="184"/>
      <c r="H56" s="184"/>
      <c r="I56" s="184"/>
      <c r="J56" s="184"/>
      <c r="K56" s="184"/>
      <c r="L56" s="184"/>
      <c r="M56" s="184"/>
      <c r="N56" s="184"/>
      <c r="O56" s="184"/>
      <c r="P56" s="184"/>
      <c r="Q56" s="184"/>
      <c r="R56" s="184"/>
      <c r="S56" s="184"/>
      <c r="T56" s="184"/>
      <c r="U56" s="184"/>
      <c r="V56" s="184"/>
      <c r="W56" s="184"/>
      <c r="X56" s="184"/>
      <c r="Y56" s="184"/>
      <c r="Z56" s="257"/>
      <c r="AA56" s="225">
        <f t="shared" si="0"/>
        <v>0</v>
      </c>
      <c r="AB56" s="225"/>
    </row>
    <row r="57" spans="1:28" s="150" customFormat="1" ht="9">
      <c r="A57" s="145">
        <v>10</v>
      </c>
      <c r="B57" s="146" t="s">
        <v>142</v>
      </c>
      <c r="C57" s="261" t="s">
        <v>156</v>
      </c>
      <c r="D57" s="16" t="s">
        <v>275</v>
      </c>
      <c r="E57" s="184">
        <f>VLOOKUP(D57,'DANH SACH H'!$A$2:$B$8,2,0)</f>
        <v>30</v>
      </c>
      <c r="F57" s="184"/>
      <c r="G57" s="184"/>
      <c r="H57" s="184"/>
      <c r="I57" s="184"/>
      <c r="J57" s="186"/>
      <c r="K57" s="186"/>
      <c r="L57" s="186"/>
      <c r="M57" s="186"/>
      <c r="N57" s="186"/>
      <c r="O57" s="184"/>
      <c r="P57" s="184"/>
      <c r="Q57" s="184"/>
      <c r="R57" s="184"/>
      <c r="S57" s="184"/>
      <c r="T57" s="184"/>
      <c r="U57" s="184"/>
      <c r="V57" s="184"/>
      <c r="W57" s="184"/>
      <c r="X57" s="184"/>
      <c r="Y57" s="184"/>
      <c r="Z57" s="257"/>
      <c r="AA57" s="225">
        <f t="shared" si="0"/>
        <v>0</v>
      </c>
      <c r="AB57" s="225"/>
    </row>
    <row r="58" spans="1:28" s="150" customFormat="1" ht="9.75" thickBot="1">
      <c r="A58" s="255"/>
      <c r="B58" s="286" t="s">
        <v>134</v>
      </c>
      <c r="C58" s="118" t="s">
        <v>128</v>
      </c>
      <c r="D58" s="114" t="s">
        <v>275</v>
      </c>
      <c r="E58" s="119">
        <f>VLOOKUP(D58,'DANH SACH H'!$A$2:$B$8,2,0)</f>
        <v>30</v>
      </c>
      <c r="F58" s="119"/>
      <c r="G58" s="119"/>
      <c r="H58" s="119"/>
      <c r="I58" s="119"/>
      <c r="J58" s="119"/>
      <c r="K58" s="119"/>
      <c r="L58" s="119"/>
      <c r="M58" s="119"/>
      <c r="N58" s="119"/>
      <c r="O58" s="119"/>
      <c r="P58" s="119"/>
      <c r="Q58" s="119"/>
      <c r="R58" s="119"/>
      <c r="S58" s="119"/>
      <c r="T58" s="119"/>
      <c r="U58" s="119"/>
      <c r="V58" s="119"/>
      <c r="W58" s="119"/>
      <c r="X58" s="119"/>
      <c r="Y58" s="119"/>
      <c r="Z58" s="270"/>
      <c r="AA58" s="225">
        <f t="shared" si="0"/>
        <v>0</v>
      </c>
      <c r="AB58" s="225"/>
    </row>
    <row r="59" spans="1:28" s="150" customFormat="1" ht="9.75" thickBot="1">
      <c r="A59" s="178">
        <v>1</v>
      </c>
      <c r="B59" s="268" t="s">
        <v>142</v>
      </c>
      <c r="C59" s="261" t="s">
        <v>357</v>
      </c>
      <c r="D59" s="41" t="s">
        <v>361</v>
      </c>
      <c r="E59" s="256">
        <f>VLOOKUP(D59,'DANH SACH H'!$A$2:$B$9,2,0)</f>
        <v>15</v>
      </c>
      <c r="F59" s="256">
        <v>3</v>
      </c>
      <c r="G59" s="256">
        <v>3</v>
      </c>
      <c r="H59" s="256">
        <v>3</v>
      </c>
      <c r="I59" s="256">
        <v>3</v>
      </c>
      <c r="J59" s="256">
        <v>3</v>
      </c>
      <c r="K59" s="256">
        <v>3</v>
      </c>
      <c r="L59" s="256">
        <v>3</v>
      </c>
      <c r="M59" s="256">
        <v>3</v>
      </c>
      <c r="N59" s="256">
        <v>3</v>
      </c>
      <c r="O59" s="256">
        <v>3</v>
      </c>
      <c r="P59" s="256"/>
      <c r="Q59" s="256"/>
      <c r="R59" s="256"/>
      <c r="S59" s="256"/>
      <c r="T59" s="256"/>
      <c r="U59" s="256"/>
      <c r="V59" s="256"/>
      <c r="W59" s="256"/>
      <c r="X59" s="256"/>
      <c r="Y59" s="256"/>
      <c r="Z59" s="272"/>
      <c r="AA59" s="225">
        <f t="shared" si="0"/>
        <v>30</v>
      </c>
      <c r="AB59" s="225">
        <v>30</v>
      </c>
    </row>
    <row r="60" spans="1:28" s="150" customFormat="1" ht="9.75" thickBot="1">
      <c r="A60" s="145">
        <v>2</v>
      </c>
      <c r="B60" s="146" t="s">
        <v>142</v>
      </c>
      <c r="C60" s="261" t="s">
        <v>351</v>
      </c>
      <c r="D60" s="41" t="s">
        <v>361</v>
      </c>
      <c r="E60" s="256">
        <f>VLOOKUP(D60,'DANH SACH H'!$A$2:$B$9,2,0)</f>
        <v>15</v>
      </c>
      <c r="F60" s="184"/>
      <c r="G60" s="184"/>
      <c r="H60" s="184"/>
      <c r="I60" s="184"/>
      <c r="J60" s="186"/>
      <c r="K60" s="186"/>
      <c r="L60" s="186"/>
      <c r="M60" s="186"/>
      <c r="N60" s="186"/>
      <c r="O60" s="184"/>
      <c r="P60" s="184"/>
      <c r="Q60" s="184">
        <v>3</v>
      </c>
      <c r="R60" s="184">
        <v>3</v>
      </c>
      <c r="S60" s="184">
        <v>3</v>
      </c>
      <c r="T60" s="184">
        <v>3</v>
      </c>
      <c r="U60" s="184">
        <v>3</v>
      </c>
      <c r="V60" s="184"/>
      <c r="W60" s="184"/>
      <c r="X60" s="184"/>
      <c r="Y60" s="184"/>
      <c r="Z60" s="257"/>
      <c r="AA60" s="225">
        <f>SUM(F60:Y60)</f>
        <v>15</v>
      </c>
      <c r="AB60" s="225">
        <v>30</v>
      </c>
    </row>
    <row r="61" spans="1:30" s="150" customFormat="1" ht="9.75" thickBot="1">
      <c r="A61" s="145">
        <v>3</v>
      </c>
      <c r="B61" s="146" t="s">
        <v>140</v>
      </c>
      <c r="C61" s="261" t="s">
        <v>358</v>
      </c>
      <c r="D61" s="41" t="s">
        <v>361</v>
      </c>
      <c r="E61" s="256">
        <f>VLOOKUP(D61,'DANH SACH H'!$A$2:$B$9,2,0)</f>
        <v>15</v>
      </c>
      <c r="F61" s="184">
        <v>4</v>
      </c>
      <c r="G61" s="184">
        <v>4</v>
      </c>
      <c r="H61" s="184">
        <v>4</v>
      </c>
      <c r="I61" s="184">
        <v>4</v>
      </c>
      <c r="J61" s="184">
        <v>4</v>
      </c>
      <c r="K61" s="184">
        <v>4</v>
      </c>
      <c r="L61" s="184">
        <v>4</v>
      </c>
      <c r="M61" s="184">
        <v>4</v>
      </c>
      <c r="N61" s="184">
        <v>4</v>
      </c>
      <c r="O61" s="184">
        <v>4</v>
      </c>
      <c r="P61" s="184">
        <v>4</v>
      </c>
      <c r="Q61" s="184">
        <v>4</v>
      </c>
      <c r="R61" s="184">
        <v>4</v>
      </c>
      <c r="S61" s="184">
        <v>4</v>
      </c>
      <c r="T61" s="184">
        <v>4</v>
      </c>
      <c r="U61" s="184"/>
      <c r="V61" s="184"/>
      <c r="W61" s="184"/>
      <c r="X61" s="184"/>
      <c r="Y61" s="184"/>
      <c r="Z61" s="257"/>
      <c r="AA61" s="225">
        <f>SUM(F61:Y61)</f>
        <v>60</v>
      </c>
      <c r="AB61" s="225">
        <v>45</v>
      </c>
      <c r="AC61" s="150">
        <v>39</v>
      </c>
      <c r="AD61" s="150">
        <v>6</v>
      </c>
    </row>
    <row r="62" spans="1:30" s="150" customFormat="1" ht="9.75" thickBot="1">
      <c r="A62" s="145">
        <v>4</v>
      </c>
      <c r="B62" s="146" t="s">
        <v>75</v>
      </c>
      <c r="C62" s="261" t="s">
        <v>359</v>
      </c>
      <c r="D62" s="41" t="s">
        <v>361</v>
      </c>
      <c r="E62" s="256">
        <f>VLOOKUP(D62,'DANH SACH H'!$A$2:$B$9,2,0)</f>
        <v>15</v>
      </c>
      <c r="F62" s="184">
        <v>8</v>
      </c>
      <c r="G62" s="184">
        <v>8</v>
      </c>
      <c r="H62" s="184">
        <v>8</v>
      </c>
      <c r="I62" s="184">
        <v>8</v>
      </c>
      <c r="J62" s="184">
        <v>8</v>
      </c>
      <c r="K62" s="184">
        <v>8</v>
      </c>
      <c r="L62" s="184">
        <v>8</v>
      </c>
      <c r="M62" s="184">
        <v>8</v>
      </c>
      <c r="N62" s="184">
        <v>8</v>
      </c>
      <c r="O62" s="184">
        <v>8</v>
      </c>
      <c r="P62" s="184">
        <v>8</v>
      </c>
      <c r="Q62" s="184">
        <v>8</v>
      </c>
      <c r="R62" s="184">
        <v>8</v>
      </c>
      <c r="S62" s="184">
        <v>8</v>
      </c>
      <c r="T62" s="184">
        <v>8</v>
      </c>
      <c r="U62" s="184">
        <v>8</v>
      </c>
      <c r="V62" s="184">
        <v>8</v>
      </c>
      <c r="W62" s="184">
        <v>8</v>
      </c>
      <c r="X62" s="184">
        <v>6</v>
      </c>
      <c r="Y62" s="184"/>
      <c r="Z62" s="257"/>
      <c r="AA62" s="225">
        <f>SUM(F62:Y62)</f>
        <v>150</v>
      </c>
      <c r="AB62" s="225">
        <v>60</v>
      </c>
      <c r="AC62" s="150">
        <v>46</v>
      </c>
      <c r="AD62" s="150">
        <v>14</v>
      </c>
    </row>
    <row r="63" spans="1:30" s="150" customFormat="1" ht="18.75" thickBot="1">
      <c r="A63" s="145">
        <v>5</v>
      </c>
      <c r="B63" s="283" t="s">
        <v>94</v>
      </c>
      <c r="C63" s="261" t="s">
        <v>360</v>
      </c>
      <c r="D63" s="41" t="s">
        <v>361</v>
      </c>
      <c r="E63" s="256">
        <f>VLOOKUP(D63,'DANH SACH H'!$A$2:$B$9,2,0)</f>
        <v>15</v>
      </c>
      <c r="F63" s="184">
        <v>8</v>
      </c>
      <c r="G63" s="184">
        <v>8</v>
      </c>
      <c r="H63" s="184">
        <v>8</v>
      </c>
      <c r="I63" s="184">
        <v>8</v>
      </c>
      <c r="J63" s="184">
        <v>8</v>
      </c>
      <c r="K63" s="184">
        <v>8</v>
      </c>
      <c r="L63" s="184">
        <v>8</v>
      </c>
      <c r="M63" s="184">
        <v>8</v>
      </c>
      <c r="N63" s="184">
        <v>8</v>
      </c>
      <c r="O63" s="184">
        <v>8</v>
      </c>
      <c r="P63" s="184">
        <v>8</v>
      </c>
      <c r="Q63" s="184">
        <v>2</v>
      </c>
      <c r="R63" s="184"/>
      <c r="S63" s="184"/>
      <c r="T63" s="184"/>
      <c r="U63" s="184"/>
      <c r="V63" s="184"/>
      <c r="W63" s="184"/>
      <c r="X63" s="184"/>
      <c r="Y63" s="184"/>
      <c r="Z63" s="257"/>
      <c r="AA63" s="225">
        <f>SUM(F63:Y63)</f>
        <v>90</v>
      </c>
      <c r="AB63" s="225">
        <v>90</v>
      </c>
      <c r="AC63" s="150">
        <v>8</v>
      </c>
      <c r="AD63" s="150">
        <v>82</v>
      </c>
    </row>
    <row r="64" spans="1:28" s="150" customFormat="1" ht="9.75" thickBot="1">
      <c r="A64" s="32">
        <v>9</v>
      </c>
      <c r="B64" s="266" t="s">
        <v>94</v>
      </c>
      <c r="C64" s="285" t="s">
        <v>128</v>
      </c>
      <c r="D64" s="41" t="s">
        <v>361</v>
      </c>
      <c r="E64" s="256">
        <f>VLOOKUP(D64,'DANH SACH H'!$A$2:$B$9,2,0)</f>
        <v>15</v>
      </c>
      <c r="F64" s="263"/>
      <c r="G64" s="263"/>
      <c r="H64" s="263"/>
      <c r="I64" s="263"/>
      <c r="J64" s="263"/>
      <c r="K64" s="263"/>
      <c r="L64" s="263"/>
      <c r="M64" s="263"/>
      <c r="N64" s="263"/>
      <c r="O64" s="263"/>
      <c r="P64" s="263"/>
      <c r="Q64" s="263"/>
      <c r="R64" s="263"/>
      <c r="S64" s="263"/>
      <c r="T64" s="263"/>
      <c r="U64" s="263"/>
      <c r="V64" s="263"/>
      <c r="W64" s="263"/>
      <c r="X64" s="263"/>
      <c r="Y64" s="263"/>
      <c r="Z64" s="264"/>
      <c r="AA64" s="225">
        <f>SUM(F64:Y64)</f>
        <v>0</v>
      </c>
      <c r="AB64" s="225"/>
    </row>
    <row r="65" spans="1:28" s="150" customFormat="1" ht="9.75" thickTop="1">
      <c r="A65" s="42"/>
      <c r="B65" s="43"/>
      <c r="C65" s="381"/>
      <c r="D65" s="42"/>
      <c r="E65" s="187"/>
      <c r="F65" s="187"/>
      <c r="G65" s="187"/>
      <c r="H65" s="187"/>
      <c r="I65" s="187"/>
      <c r="J65" s="187"/>
      <c r="K65" s="187"/>
      <c r="L65" s="187"/>
      <c r="M65" s="187"/>
      <c r="N65" s="187"/>
      <c r="O65" s="187"/>
      <c r="P65" s="187"/>
      <c r="Q65" s="187"/>
      <c r="R65" s="187"/>
      <c r="S65" s="187"/>
      <c r="T65" s="187"/>
      <c r="U65" s="187"/>
      <c r="V65" s="187"/>
      <c r="W65" s="187"/>
      <c r="X65" s="187"/>
      <c r="Y65" s="187"/>
      <c r="Z65" s="187"/>
      <c r="AA65" s="225"/>
      <c r="AB65" s="225"/>
    </row>
    <row r="66" spans="1:28" s="150" customFormat="1" ht="9">
      <c r="A66" s="42"/>
      <c r="B66" s="43"/>
      <c r="C66" s="381"/>
      <c r="D66" s="42"/>
      <c r="E66" s="187"/>
      <c r="F66" s="187"/>
      <c r="G66" s="187"/>
      <c r="H66" s="187"/>
      <c r="I66" s="187"/>
      <c r="J66" s="187"/>
      <c r="K66" s="187"/>
      <c r="L66" s="187"/>
      <c r="M66" s="187"/>
      <c r="N66" s="187"/>
      <c r="O66" s="187"/>
      <c r="P66" s="187"/>
      <c r="Q66" s="187"/>
      <c r="R66" s="187"/>
      <c r="S66" s="187"/>
      <c r="T66" s="187"/>
      <c r="U66" s="187"/>
      <c r="V66" s="187"/>
      <c r="W66" s="187"/>
      <c r="X66" s="187"/>
      <c r="Y66" s="187"/>
      <c r="Z66" s="187"/>
      <c r="AA66" s="225"/>
      <c r="AB66" s="225"/>
    </row>
    <row r="67" spans="1:28" s="150" customFormat="1" ht="9">
      <c r="A67" s="42"/>
      <c r="B67" s="43"/>
      <c r="C67" s="381"/>
      <c r="D67" s="42"/>
      <c r="E67" s="187"/>
      <c r="F67" s="187"/>
      <c r="G67" s="187"/>
      <c r="H67" s="187"/>
      <c r="I67" s="187"/>
      <c r="J67" s="187"/>
      <c r="K67" s="187"/>
      <c r="L67" s="187"/>
      <c r="M67" s="187"/>
      <c r="N67" s="187"/>
      <c r="O67" s="187"/>
      <c r="P67" s="187"/>
      <c r="Q67" s="187"/>
      <c r="R67" s="187"/>
      <c r="S67" s="187"/>
      <c r="T67" s="187"/>
      <c r="U67" s="187"/>
      <c r="V67" s="187"/>
      <c r="W67" s="187"/>
      <c r="X67" s="187"/>
      <c r="Y67" s="187"/>
      <c r="Z67" s="187"/>
      <c r="AA67" s="225"/>
      <c r="AB67" s="225"/>
    </row>
    <row r="68" spans="1:28" s="150" customFormat="1" ht="9">
      <c r="A68" s="42"/>
      <c r="B68" s="43"/>
      <c r="C68" s="381"/>
      <c r="D68" s="42"/>
      <c r="E68" s="187"/>
      <c r="F68" s="187"/>
      <c r="G68" s="187"/>
      <c r="H68" s="187"/>
      <c r="I68" s="187"/>
      <c r="J68" s="187"/>
      <c r="K68" s="187"/>
      <c r="L68" s="187"/>
      <c r="M68" s="187"/>
      <c r="N68" s="187"/>
      <c r="O68" s="187"/>
      <c r="P68" s="187"/>
      <c r="Q68" s="187"/>
      <c r="R68" s="187"/>
      <c r="S68" s="187"/>
      <c r="T68" s="187"/>
      <c r="U68" s="187"/>
      <c r="V68" s="187"/>
      <c r="W68" s="187"/>
      <c r="X68" s="187"/>
      <c r="Y68" s="187"/>
      <c r="Z68" s="187"/>
      <c r="AA68" s="225"/>
      <c r="AB68" s="225"/>
    </row>
    <row r="69" spans="1:28" s="150" customFormat="1" ht="9">
      <c r="A69" s="42"/>
      <c r="B69" s="43"/>
      <c r="C69" s="381"/>
      <c r="D69" s="42"/>
      <c r="E69" s="187"/>
      <c r="F69" s="187"/>
      <c r="G69" s="187"/>
      <c r="H69" s="187"/>
      <c r="I69" s="187"/>
      <c r="J69" s="187"/>
      <c r="K69" s="187"/>
      <c r="L69" s="187"/>
      <c r="M69" s="187"/>
      <c r="N69" s="187"/>
      <c r="O69" s="187"/>
      <c r="P69" s="187"/>
      <c r="Q69" s="187"/>
      <c r="R69" s="187"/>
      <c r="S69" s="187"/>
      <c r="T69" s="187"/>
      <c r="U69" s="187"/>
      <c r="V69" s="187"/>
      <c r="W69" s="187"/>
      <c r="X69" s="187"/>
      <c r="Y69" s="187"/>
      <c r="Z69" s="187"/>
      <c r="AA69" s="225"/>
      <c r="AB69" s="225"/>
    </row>
    <row r="70" spans="1:28" s="150" customFormat="1" ht="9">
      <c r="A70" s="42"/>
      <c r="B70" s="43"/>
      <c r="C70" s="381"/>
      <c r="D70" s="42"/>
      <c r="E70" s="187"/>
      <c r="F70" s="187"/>
      <c r="G70" s="187"/>
      <c r="H70" s="187"/>
      <c r="I70" s="187"/>
      <c r="J70" s="187"/>
      <c r="K70" s="187"/>
      <c r="L70" s="187"/>
      <c r="M70" s="187"/>
      <c r="N70" s="187"/>
      <c r="O70" s="187"/>
      <c r="P70" s="187"/>
      <c r="Q70" s="187"/>
      <c r="R70" s="187"/>
      <c r="S70" s="187"/>
      <c r="T70" s="187"/>
      <c r="U70" s="187"/>
      <c r="V70" s="187"/>
      <c r="W70" s="187"/>
      <c r="X70" s="187"/>
      <c r="Y70" s="187"/>
      <c r="Z70" s="187"/>
      <c r="AA70" s="225"/>
      <c r="AB70" s="225"/>
    </row>
    <row r="71" spans="1:28" s="150" customFormat="1" ht="9">
      <c r="A71" s="42"/>
      <c r="B71" s="43"/>
      <c r="C71" s="381"/>
      <c r="D71" s="42"/>
      <c r="E71" s="187"/>
      <c r="F71" s="187"/>
      <c r="G71" s="187"/>
      <c r="H71" s="187"/>
      <c r="I71" s="187"/>
      <c r="J71" s="187"/>
      <c r="K71" s="187"/>
      <c r="L71" s="187"/>
      <c r="M71" s="187"/>
      <c r="N71" s="187"/>
      <c r="O71" s="187"/>
      <c r="P71" s="187"/>
      <c r="Q71" s="187"/>
      <c r="R71" s="187"/>
      <c r="S71" s="187"/>
      <c r="T71" s="187"/>
      <c r="U71" s="187"/>
      <c r="V71" s="187"/>
      <c r="W71" s="187"/>
      <c r="X71" s="187"/>
      <c r="Y71" s="187"/>
      <c r="Z71" s="187"/>
      <c r="AA71" s="225"/>
      <c r="AB71" s="225"/>
    </row>
    <row r="72" spans="1:28" s="27" customFormat="1" ht="14.25" customHeight="1">
      <c r="A72" s="42"/>
      <c r="B72" s="43"/>
      <c r="C72" s="44"/>
      <c r="D72" s="45"/>
      <c r="E72" s="46"/>
      <c r="F72" s="47"/>
      <c r="G72" s="47"/>
      <c r="H72" s="47"/>
      <c r="I72" s="47"/>
      <c r="J72" s="137"/>
      <c r="K72" s="137"/>
      <c r="L72" s="137"/>
      <c r="M72" s="137"/>
      <c r="N72" s="137"/>
      <c r="O72" s="47"/>
      <c r="P72" s="47"/>
      <c r="Q72" s="47"/>
      <c r="R72" s="47"/>
      <c r="S72" s="47"/>
      <c r="T72" s="47"/>
      <c r="U72" s="47"/>
      <c r="V72" s="47"/>
      <c r="W72" s="47"/>
      <c r="X72" s="47"/>
      <c r="Y72" s="47"/>
      <c r="Z72" s="47"/>
      <c r="AB72" s="33"/>
    </row>
    <row r="73" spans="1:28" s="10" customFormat="1" ht="15.75">
      <c r="A73" s="11"/>
      <c r="B73" s="235"/>
      <c r="C73" s="74"/>
      <c r="D73" s="75"/>
      <c r="E73" s="75"/>
      <c r="F73" s="76"/>
      <c r="G73" s="76"/>
      <c r="H73" s="76"/>
      <c r="I73" s="76"/>
      <c r="J73" s="138"/>
      <c r="K73" s="138"/>
      <c r="L73" s="138"/>
      <c r="M73" s="138"/>
      <c r="N73" s="138"/>
      <c r="O73" s="76"/>
      <c r="P73" s="76"/>
      <c r="Q73" s="76"/>
      <c r="R73" s="76"/>
      <c r="S73" s="60" t="s">
        <v>211</v>
      </c>
      <c r="T73" s="60"/>
      <c r="U73" s="60"/>
      <c r="V73" s="60"/>
      <c r="W73" s="60"/>
      <c r="X73" s="60"/>
      <c r="Y73" s="60"/>
      <c r="Z73" s="76"/>
      <c r="AB73" s="154"/>
    </row>
    <row r="74" spans="1:28" s="8" customFormat="1" ht="15" customHeight="1">
      <c r="A74" s="10"/>
      <c r="B74" s="236"/>
      <c r="C74" s="62" t="s">
        <v>107</v>
      </c>
      <c r="D74" s="78"/>
      <c r="E74" s="78"/>
      <c r="F74" s="61"/>
      <c r="G74" s="1113" t="s">
        <v>74</v>
      </c>
      <c r="H74" s="1113"/>
      <c r="I74" s="1113"/>
      <c r="J74" s="1113"/>
      <c r="K74" s="1113"/>
      <c r="L74" s="1113"/>
      <c r="M74" s="1113"/>
      <c r="N74" s="138"/>
      <c r="O74" s="61"/>
      <c r="P74" s="61"/>
      <c r="Q74" s="61"/>
      <c r="R74" s="61"/>
      <c r="S74" s="1113" t="s">
        <v>1</v>
      </c>
      <c r="T74" s="1113"/>
      <c r="U74" s="1113"/>
      <c r="V74" s="1113"/>
      <c r="W74" s="1113"/>
      <c r="X74" s="1113"/>
      <c r="Y74" s="1113"/>
      <c r="Z74" s="76"/>
      <c r="AB74" s="155"/>
    </row>
    <row r="75" spans="2:26" ht="15.75">
      <c r="B75" s="236"/>
      <c r="C75" s="62"/>
      <c r="D75" s="78"/>
      <c r="E75" s="78"/>
      <c r="F75" s="61"/>
      <c r="G75" s="61"/>
      <c r="H75" s="61"/>
      <c r="I75" s="61"/>
      <c r="J75" s="139"/>
      <c r="K75" s="139"/>
      <c r="L75" s="139"/>
      <c r="M75" s="139"/>
      <c r="N75" s="139"/>
      <c r="O75" s="61"/>
      <c r="P75" s="61"/>
      <c r="Q75" s="61"/>
      <c r="R75" s="61"/>
      <c r="S75" s="61"/>
      <c r="T75" s="61"/>
      <c r="U75" s="61"/>
      <c r="V75" s="61"/>
      <c r="W75" s="61"/>
      <c r="X75" s="61"/>
      <c r="Y75" s="61"/>
      <c r="Z75" s="61"/>
    </row>
    <row r="76" spans="2:24" ht="15.75">
      <c r="B76" s="236"/>
      <c r="C76" s="62"/>
      <c r="D76" s="78"/>
      <c r="E76" s="78"/>
      <c r="F76" s="61"/>
      <c r="G76" s="61"/>
      <c r="H76" s="61"/>
      <c r="I76" s="61"/>
      <c r="J76" s="139"/>
      <c r="K76" s="139"/>
      <c r="L76" s="139"/>
      <c r="M76" s="139"/>
      <c r="N76" s="139"/>
      <c r="O76" s="61"/>
      <c r="P76" s="61"/>
      <c r="Q76" s="61"/>
      <c r="R76" s="61"/>
      <c r="S76" s="61"/>
      <c r="T76" s="61"/>
      <c r="U76" s="61"/>
      <c r="V76" s="61"/>
      <c r="W76" s="61"/>
      <c r="X76" s="61"/>
    </row>
    <row r="77" spans="2:26" ht="15.75">
      <c r="B77" s="236"/>
      <c r="C77" s="62"/>
      <c r="D77" s="78"/>
      <c r="E77" s="78"/>
      <c r="F77" s="61"/>
      <c r="G77" s="61"/>
      <c r="H77" s="61"/>
      <c r="I77" s="61"/>
      <c r="J77" s="139"/>
      <c r="K77" s="139"/>
      <c r="L77" s="139"/>
      <c r="M77" s="139"/>
      <c r="N77" s="139"/>
      <c r="O77" s="61"/>
      <c r="P77" s="61"/>
      <c r="Q77" s="61"/>
      <c r="R77" s="61"/>
      <c r="Z77" s="61"/>
    </row>
    <row r="78" spans="7:25" ht="15.75">
      <c r="G78" s="1119" t="s">
        <v>137</v>
      </c>
      <c r="H78" s="1119"/>
      <c r="I78" s="1119"/>
      <c r="J78" s="1119"/>
      <c r="K78" s="1119"/>
      <c r="L78" s="1119"/>
      <c r="M78" s="1119"/>
      <c r="S78" s="1120" t="s">
        <v>75</v>
      </c>
      <c r="T78" s="1120"/>
      <c r="U78" s="1120"/>
      <c r="V78" s="1120"/>
      <c r="W78" s="1120"/>
      <c r="X78" s="1120"/>
      <c r="Y78" s="1120"/>
    </row>
  </sheetData>
  <sheetProtection/>
  <mergeCells count="19">
    <mergeCell ref="A1:D1"/>
    <mergeCell ref="E1:Z1"/>
    <mergeCell ref="A2:D2"/>
    <mergeCell ref="E2:Z2"/>
    <mergeCell ref="A5:A8"/>
    <mergeCell ref="B5:B8"/>
    <mergeCell ref="C6:E6"/>
    <mergeCell ref="C5:Z5"/>
    <mergeCell ref="C7:E7"/>
    <mergeCell ref="G78:M78"/>
    <mergeCell ref="S78:Y78"/>
    <mergeCell ref="F6:G6"/>
    <mergeCell ref="H6:K6"/>
    <mergeCell ref="L6:O6"/>
    <mergeCell ref="P6:S6"/>
    <mergeCell ref="T6:X6"/>
    <mergeCell ref="Y6:Z6"/>
    <mergeCell ref="G74:M74"/>
    <mergeCell ref="S74:Y74"/>
  </mergeCells>
  <printOptions/>
  <pageMargins left="0.4" right="0.3" top="0.4" bottom="0.4" header="0.3"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18" activePane="bottomRight" state="frozen"/>
      <selection pane="topLeft" activeCell="A1" sqref="A1"/>
      <selection pane="topRight" activeCell="B1" sqref="B1"/>
      <selection pane="bottomLeft" activeCell="A7" sqref="A7"/>
      <selection pane="bottomRight" activeCell="W25" sqref="W25"/>
    </sheetView>
  </sheetViews>
  <sheetFormatPr defaultColWidth="9.00390625" defaultRowHeight="15"/>
  <cols>
    <col min="1" max="1" width="2.421875" style="9" customWidth="1"/>
    <col min="2" max="2" width="13.8515625" style="237" customWidth="1"/>
    <col min="3" max="3" width="26.57421875" style="9" customWidth="1"/>
    <col min="4" max="4" width="17.00390625" style="13" customWidth="1"/>
    <col min="5" max="5" width="4.140625" style="13" customWidth="1"/>
    <col min="6" max="9" width="3.57421875" style="14" customWidth="1"/>
    <col min="10" max="14" width="3.57421875" style="140" customWidth="1"/>
    <col min="15" max="26" width="3.57421875" style="14" customWidth="1"/>
    <col min="27" max="27" width="2.8515625" style="9" customWidth="1"/>
    <col min="28" max="28" width="3.7109375" style="15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28" t="s">
        <v>0</v>
      </c>
      <c r="B1" s="1128"/>
      <c r="C1" s="1128"/>
      <c r="D1" s="1128"/>
      <c r="E1" s="1129" t="s">
        <v>91</v>
      </c>
      <c r="F1" s="1129"/>
      <c r="G1" s="1129"/>
      <c r="H1" s="1129"/>
      <c r="I1" s="1129"/>
      <c r="J1" s="1129"/>
      <c r="K1" s="1129"/>
      <c r="L1" s="1129"/>
      <c r="M1" s="1129"/>
      <c r="N1" s="1129"/>
      <c r="O1" s="1129"/>
      <c r="P1" s="1129"/>
      <c r="Q1" s="1129"/>
      <c r="R1" s="1129"/>
      <c r="S1" s="1129"/>
      <c r="T1" s="1129"/>
      <c r="U1" s="1129"/>
      <c r="V1" s="1129"/>
      <c r="W1" s="1129"/>
      <c r="X1" s="1129"/>
      <c r="Y1" s="1129"/>
      <c r="Z1" s="1129"/>
      <c r="AB1" s="152"/>
    </row>
    <row r="2" spans="1:28" s="17" customFormat="1" ht="16.5" customHeight="1">
      <c r="A2" s="861" t="s">
        <v>76</v>
      </c>
      <c r="B2" s="861"/>
      <c r="C2" s="861"/>
      <c r="D2" s="861"/>
      <c r="E2" s="1129" t="s">
        <v>252</v>
      </c>
      <c r="F2" s="1129"/>
      <c r="G2" s="1129"/>
      <c r="H2" s="1129"/>
      <c r="I2" s="1129"/>
      <c r="J2" s="1129"/>
      <c r="K2" s="1129"/>
      <c r="L2" s="1129"/>
      <c r="M2" s="1129"/>
      <c r="N2" s="1129"/>
      <c r="O2" s="1129"/>
      <c r="P2" s="1129"/>
      <c r="Q2" s="1129"/>
      <c r="R2" s="1129"/>
      <c r="S2" s="1129"/>
      <c r="T2" s="1129"/>
      <c r="U2" s="1129"/>
      <c r="V2" s="1129"/>
      <c r="W2" s="1129"/>
      <c r="X2" s="1129"/>
      <c r="Y2" s="1129"/>
      <c r="Z2" s="1129"/>
      <c r="AB2" s="152"/>
    </row>
    <row r="3" spans="1:28" s="17" customFormat="1" ht="16.5" customHeight="1">
      <c r="A3" s="190"/>
      <c r="B3" s="233"/>
      <c r="C3" s="190"/>
      <c r="D3" s="166"/>
      <c r="E3" s="166"/>
      <c r="F3" s="166"/>
      <c r="G3" s="166"/>
      <c r="H3" s="166"/>
      <c r="I3" s="166"/>
      <c r="J3" s="166"/>
      <c r="K3" s="166"/>
      <c r="L3" s="166"/>
      <c r="M3" s="166"/>
      <c r="N3" s="166"/>
      <c r="O3" s="166"/>
      <c r="P3" s="166"/>
      <c r="Q3" s="166"/>
      <c r="R3" s="166"/>
      <c r="S3" s="166"/>
      <c r="T3" s="166"/>
      <c r="U3" s="166"/>
      <c r="V3" s="166"/>
      <c r="W3" s="166"/>
      <c r="X3" s="166"/>
      <c r="Y3" s="166"/>
      <c r="Z3" s="166"/>
      <c r="AB3" s="152"/>
    </row>
    <row r="4" spans="1:28" s="17" customFormat="1" ht="6" customHeight="1" thickBot="1">
      <c r="A4" s="40"/>
      <c r="B4" s="234"/>
      <c r="C4" s="40"/>
      <c r="D4" s="39"/>
      <c r="E4" s="39"/>
      <c r="F4" s="39"/>
      <c r="G4" s="39"/>
      <c r="H4" s="39"/>
      <c r="I4" s="39"/>
      <c r="J4" s="136"/>
      <c r="K4" s="136"/>
      <c r="L4" s="136"/>
      <c r="M4" s="136"/>
      <c r="N4" s="136"/>
      <c r="O4" s="39"/>
      <c r="P4" s="39"/>
      <c r="Q4" s="39"/>
      <c r="R4" s="39"/>
      <c r="S4" s="39"/>
      <c r="T4" s="39"/>
      <c r="U4" s="39"/>
      <c r="V4" s="39"/>
      <c r="W4" s="39"/>
      <c r="X4" s="39"/>
      <c r="Y4" s="39"/>
      <c r="Z4" s="39"/>
      <c r="AB4" s="152"/>
    </row>
    <row r="5" spans="1:28" s="29" customFormat="1" ht="19.5" customHeight="1" thickTop="1">
      <c r="A5" s="1121" t="s">
        <v>120</v>
      </c>
      <c r="B5" s="1124" t="s">
        <v>67</v>
      </c>
      <c r="C5" s="1127" t="s">
        <v>68</v>
      </c>
      <c r="D5" s="1127"/>
      <c r="E5" s="1127"/>
      <c r="F5" s="1127"/>
      <c r="G5" s="1127"/>
      <c r="H5" s="1127"/>
      <c r="I5" s="1127"/>
      <c r="J5" s="1127"/>
      <c r="K5" s="1127"/>
      <c r="L5" s="1127"/>
      <c r="M5" s="1127"/>
      <c r="N5" s="1127"/>
      <c r="O5" s="1127"/>
      <c r="P5" s="1127"/>
      <c r="Q5" s="1127"/>
      <c r="R5" s="1127"/>
      <c r="S5" s="1127"/>
      <c r="T5" s="1127"/>
      <c r="U5" s="1127"/>
      <c r="V5" s="1127"/>
      <c r="W5" s="1127"/>
      <c r="X5" s="1127"/>
      <c r="Y5" s="1127"/>
      <c r="Z5" s="183"/>
      <c r="AB5" s="153"/>
    </row>
    <row r="6" spans="1:28" s="28" customFormat="1" ht="28.5" customHeight="1">
      <c r="A6" s="1122"/>
      <c r="B6" s="1125"/>
      <c r="C6" s="1118" t="s">
        <v>69</v>
      </c>
      <c r="D6" s="1118"/>
      <c r="E6" s="1118"/>
      <c r="F6" s="1115" t="s">
        <v>218</v>
      </c>
      <c r="G6" s="1116"/>
      <c r="H6" s="1116"/>
      <c r="I6" s="1117"/>
      <c r="J6" s="1115" t="s">
        <v>150</v>
      </c>
      <c r="K6" s="1116"/>
      <c r="L6" s="1116"/>
      <c r="M6" s="1117"/>
      <c r="N6" s="1114" t="s">
        <v>151</v>
      </c>
      <c r="O6" s="1114"/>
      <c r="P6" s="1114"/>
      <c r="Q6" s="1114"/>
      <c r="R6" s="1114"/>
      <c r="S6" s="1114" t="s">
        <v>152</v>
      </c>
      <c r="T6" s="1114"/>
      <c r="U6" s="1114"/>
      <c r="V6" s="1114"/>
      <c r="W6" s="1114" t="s">
        <v>306</v>
      </c>
      <c r="X6" s="1114"/>
      <c r="Y6" s="1114"/>
      <c r="Z6" s="1114"/>
      <c r="AB6" s="152"/>
    </row>
    <row r="7" spans="1:28" s="27" customFormat="1" ht="29.25" customHeight="1">
      <c r="A7" s="1122"/>
      <c r="B7" s="1125"/>
      <c r="C7" s="1118" t="s">
        <v>70</v>
      </c>
      <c r="D7" s="1118"/>
      <c r="E7" s="1118"/>
      <c r="F7" s="170" t="s">
        <v>467</v>
      </c>
      <c r="G7" s="170" t="s">
        <v>283</v>
      </c>
      <c r="H7" s="238" t="s">
        <v>284</v>
      </c>
      <c r="I7" s="175" t="s">
        <v>285</v>
      </c>
      <c r="J7" s="175" t="s">
        <v>286</v>
      </c>
      <c r="K7" s="169" t="s">
        <v>287</v>
      </c>
      <c r="L7" s="169" t="s">
        <v>288</v>
      </c>
      <c r="M7" s="169" t="s">
        <v>289</v>
      </c>
      <c r="N7" s="169" t="s">
        <v>290</v>
      </c>
      <c r="O7" s="169" t="s">
        <v>291</v>
      </c>
      <c r="P7" s="169" t="s">
        <v>292</v>
      </c>
      <c r="Q7" s="169" t="s">
        <v>293</v>
      </c>
      <c r="R7" s="169" t="s">
        <v>294</v>
      </c>
      <c r="S7" s="169" t="s">
        <v>295</v>
      </c>
      <c r="T7" s="169" t="s">
        <v>296</v>
      </c>
      <c r="U7" s="169" t="s">
        <v>297</v>
      </c>
      <c r="V7" s="169" t="s">
        <v>298</v>
      </c>
      <c r="W7" s="169" t="s">
        <v>299</v>
      </c>
      <c r="X7" s="168" t="s">
        <v>300</v>
      </c>
      <c r="Y7" s="169" t="s">
        <v>301</v>
      </c>
      <c r="Z7" s="181" t="s">
        <v>302</v>
      </c>
      <c r="AA7" s="167"/>
      <c r="AB7" s="33"/>
    </row>
    <row r="8" spans="1:30" s="27" customFormat="1" ht="25.5" customHeight="1" thickBot="1">
      <c r="A8" s="1123"/>
      <c r="B8" s="1126"/>
      <c r="C8" s="267" t="s">
        <v>8</v>
      </c>
      <c r="D8" s="267" t="s">
        <v>9</v>
      </c>
      <c r="E8" s="357" t="s">
        <v>97</v>
      </c>
      <c r="F8" s="148">
        <v>1</v>
      </c>
      <c r="G8" s="148">
        <v>2</v>
      </c>
      <c r="H8" s="148">
        <v>3</v>
      </c>
      <c r="I8" s="148">
        <v>4</v>
      </c>
      <c r="J8" s="148">
        <v>5</v>
      </c>
      <c r="K8" s="148">
        <v>6</v>
      </c>
      <c r="L8" s="148">
        <v>7</v>
      </c>
      <c r="M8" s="148">
        <v>8</v>
      </c>
      <c r="N8" s="148">
        <v>9</v>
      </c>
      <c r="O8" s="148">
        <v>10</v>
      </c>
      <c r="P8" s="148">
        <v>11</v>
      </c>
      <c r="Q8" s="148">
        <v>12</v>
      </c>
      <c r="R8" s="148">
        <v>13</v>
      </c>
      <c r="S8" s="148">
        <v>14</v>
      </c>
      <c r="T8" s="148">
        <v>15</v>
      </c>
      <c r="U8" s="148">
        <v>16</v>
      </c>
      <c r="V8" s="148">
        <v>17</v>
      </c>
      <c r="W8" s="148">
        <v>18</v>
      </c>
      <c r="X8" s="148">
        <v>19</v>
      </c>
      <c r="Y8" s="148">
        <v>20</v>
      </c>
      <c r="Z8" s="244">
        <v>21</v>
      </c>
      <c r="AA8" s="33"/>
      <c r="AB8" s="151" t="s">
        <v>139</v>
      </c>
      <c r="AC8" s="150" t="s">
        <v>212</v>
      </c>
      <c r="AD8" s="150" t="s">
        <v>240</v>
      </c>
    </row>
    <row r="9" spans="1:28" s="150" customFormat="1" ht="9">
      <c r="A9" s="178">
        <v>1</v>
      </c>
      <c r="B9" s="269" t="s">
        <v>251</v>
      </c>
      <c r="C9" s="277" t="s">
        <v>254</v>
      </c>
      <c r="D9" s="41" t="s">
        <v>149</v>
      </c>
      <c r="E9" s="256">
        <f>VLOOKUP(D9,'DANH SACH H'!$A$2:$B$7,2,0)</f>
        <v>30</v>
      </c>
      <c r="F9" s="256">
        <v>4</v>
      </c>
      <c r="G9" s="256">
        <v>4</v>
      </c>
      <c r="H9" s="256">
        <v>4</v>
      </c>
      <c r="I9" s="256">
        <v>4</v>
      </c>
      <c r="J9" s="256">
        <v>4</v>
      </c>
      <c r="K9" s="256">
        <v>4</v>
      </c>
      <c r="L9" s="256">
        <v>4</v>
      </c>
      <c r="M9" s="256">
        <v>2</v>
      </c>
      <c r="N9" s="256"/>
      <c r="O9" s="256"/>
      <c r="P9" s="256"/>
      <c r="Q9" s="256"/>
      <c r="R9" s="256"/>
      <c r="S9" s="256"/>
      <c r="T9" s="256"/>
      <c r="U9" s="256"/>
      <c r="V9" s="256"/>
      <c r="W9" s="256"/>
      <c r="X9" s="256"/>
      <c r="Y9" s="256"/>
      <c r="Z9" s="272"/>
      <c r="AA9" s="225">
        <f aca="true" t="shared" si="0" ref="AA9:AA78">SUM(F9:Y9)</f>
        <v>30</v>
      </c>
      <c r="AB9" s="225">
        <v>45</v>
      </c>
    </row>
    <row r="10" spans="1:28" s="150" customFormat="1" ht="9">
      <c r="A10" s="145">
        <v>2</v>
      </c>
      <c r="B10" s="131" t="s">
        <v>75</v>
      </c>
      <c r="C10" s="261" t="s">
        <v>260</v>
      </c>
      <c r="D10" s="16" t="s">
        <v>149</v>
      </c>
      <c r="E10" s="184">
        <f>VLOOKUP(D10,'DANH SACH H'!$A$2:$B$7,2,0)</f>
        <v>30</v>
      </c>
      <c r="F10" s="184">
        <v>4</v>
      </c>
      <c r="G10" s="184">
        <v>4</v>
      </c>
      <c r="H10" s="184">
        <v>4</v>
      </c>
      <c r="I10" s="184">
        <v>4</v>
      </c>
      <c r="J10" s="184">
        <v>4</v>
      </c>
      <c r="K10" s="184">
        <v>4</v>
      </c>
      <c r="L10" s="184">
        <v>4</v>
      </c>
      <c r="M10" s="184">
        <v>4</v>
      </c>
      <c r="N10" s="184">
        <v>4</v>
      </c>
      <c r="O10" s="184">
        <v>4</v>
      </c>
      <c r="P10" s="184">
        <v>4</v>
      </c>
      <c r="Q10" s="184">
        <v>4</v>
      </c>
      <c r="R10" s="184">
        <v>4</v>
      </c>
      <c r="S10" s="184">
        <v>4</v>
      </c>
      <c r="T10" s="184">
        <v>4</v>
      </c>
      <c r="U10" s="184">
        <v>4</v>
      </c>
      <c r="V10" s="184">
        <v>4</v>
      </c>
      <c r="W10" s="184">
        <v>4</v>
      </c>
      <c r="X10" s="184">
        <v>3</v>
      </c>
      <c r="Y10" s="184"/>
      <c r="Z10" s="257"/>
      <c r="AA10" s="225">
        <f t="shared" si="0"/>
        <v>75</v>
      </c>
      <c r="AB10" s="225">
        <v>75</v>
      </c>
    </row>
    <row r="11" spans="1:28" s="150" customFormat="1" ht="9">
      <c r="A11" s="145">
        <v>3</v>
      </c>
      <c r="B11" s="131" t="s">
        <v>73</v>
      </c>
      <c r="C11" s="261" t="s">
        <v>261</v>
      </c>
      <c r="D11" s="16" t="s">
        <v>149</v>
      </c>
      <c r="E11" s="184">
        <f>VLOOKUP(D11,'DANH SACH H'!$A$2:$B$7,2,0)</f>
        <v>30</v>
      </c>
      <c r="F11" s="184">
        <v>8</v>
      </c>
      <c r="G11" s="184">
        <v>8</v>
      </c>
      <c r="H11" s="184">
        <v>8</v>
      </c>
      <c r="I11" s="184">
        <v>8</v>
      </c>
      <c r="J11" s="184">
        <v>8</v>
      </c>
      <c r="K11" s="184">
        <v>8</v>
      </c>
      <c r="L11" s="184">
        <v>8</v>
      </c>
      <c r="M11" s="184">
        <v>4</v>
      </c>
      <c r="N11" s="184"/>
      <c r="O11" s="184"/>
      <c r="P11" s="184"/>
      <c r="Q11" s="184"/>
      <c r="R11" s="184"/>
      <c r="S11" s="184"/>
      <c r="T11" s="184"/>
      <c r="U11" s="184"/>
      <c r="V11" s="184"/>
      <c r="W11" s="184"/>
      <c r="X11" s="184"/>
      <c r="Y11" s="184"/>
      <c r="Z11" s="257"/>
      <c r="AA11" s="225">
        <f t="shared" si="0"/>
        <v>60</v>
      </c>
      <c r="AB11" s="225">
        <v>120</v>
      </c>
    </row>
    <row r="12" spans="1:28" s="150" customFormat="1" ht="9">
      <c r="A12" s="145">
        <v>4</v>
      </c>
      <c r="B12" s="131" t="s">
        <v>71</v>
      </c>
      <c r="C12" s="261" t="s">
        <v>262</v>
      </c>
      <c r="D12" s="16" t="s">
        <v>149</v>
      </c>
      <c r="E12" s="184">
        <f>VLOOKUP(D12,'DANH SACH H'!$A$2:$B$7,2,0)</f>
        <v>30</v>
      </c>
      <c r="F12" s="184">
        <v>8</v>
      </c>
      <c r="G12" s="184">
        <v>8</v>
      </c>
      <c r="H12" s="184">
        <v>8</v>
      </c>
      <c r="I12" s="184">
        <v>8</v>
      </c>
      <c r="J12" s="184">
        <v>8</v>
      </c>
      <c r="K12" s="184">
        <v>8</v>
      </c>
      <c r="L12" s="184">
        <v>8</v>
      </c>
      <c r="M12" s="184">
        <v>4</v>
      </c>
      <c r="N12" s="184"/>
      <c r="O12" s="184"/>
      <c r="P12" s="184"/>
      <c r="Q12" s="184"/>
      <c r="R12" s="184"/>
      <c r="S12" s="184"/>
      <c r="T12" s="184" t="s">
        <v>207</v>
      </c>
      <c r="U12" s="184"/>
      <c r="V12" s="184"/>
      <c r="W12" s="184"/>
      <c r="X12" s="184"/>
      <c r="Y12" s="184"/>
      <c r="Z12" s="257"/>
      <c r="AA12" s="225">
        <f>SUM(F12:Y12)</f>
        <v>60</v>
      </c>
      <c r="AB12" s="225">
        <v>60</v>
      </c>
    </row>
    <row r="13" spans="1:28" s="150" customFormat="1" ht="9">
      <c r="A13" s="145">
        <v>5</v>
      </c>
      <c r="B13" s="131" t="s">
        <v>73</v>
      </c>
      <c r="C13" s="261" t="s">
        <v>263</v>
      </c>
      <c r="D13" s="16" t="s">
        <v>149</v>
      </c>
      <c r="E13" s="184">
        <f>VLOOKUP(D13,'DANH SACH H'!$A$2:$B$7,2,0)</f>
        <v>30</v>
      </c>
      <c r="F13" s="184">
        <v>8</v>
      </c>
      <c r="G13" s="184">
        <v>8</v>
      </c>
      <c r="H13" s="184">
        <v>8</v>
      </c>
      <c r="I13" s="184">
        <v>8</v>
      </c>
      <c r="J13" s="184">
        <v>8</v>
      </c>
      <c r="K13" s="184">
        <v>8</v>
      </c>
      <c r="L13" s="184">
        <v>8</v>
      </c>
      <c r="M13" s="184">
        <v>8</v>
      </c>
      <c r="N13" s="184">
        <v>8</v>
      </c>
      <c r="O13" s="184">
        <v>3</v>
      </c>
      <c r="P13" s="184"/>
      <c r="Q13" s="184"/>
      <c r="R13" s="184"/>
      <c r="S13" s="184"/>
      <c r="T13" s="184"/>
      <c r="U13" s="184"/>
      <c r="V13" s="184"/>
      <c r="W13" s="184"/>
      <c r="X13" s="184"/>
      <c r="Y13" s="184"/>
      <c r="Z13" s="257"/>
      <c r="AA13" s="225">
        <f t="shared" si="0"/>
        <v>75</v>
      </c>
      <c r="AB13" s="225">
        <v>45</v>
      </c>
    </row>
    <row r="14" spans="1:28" s="150" customFormat="1" ht="9">
      <c r="A14" s="145">
        <v>7</v>
      </c>
      <c r="B14" s="146" t="s">
        <v>142</v>
      </c>
      <c r="C14" s="15" t="s">
        <v>146</v>
      </c>
      <c r="D14" s="16" t="s">
        <v>149</v>
      </c>
      <c r="E14" s="184">
        <f>VLOOKUP(D14,'DANH SACH H'!$A$2:$B$7,2,0)</f>
        <v>30</v>
      </c>
      <c r="F14" s="184">
        <v>4</v>
      </c>
      <c r="G14" s="184">
        <v>4</v>
      </c>
      <c r="H14" s="184">
        <v>4</v>
      </c>
      <c r="I14" s="184">
        <v>4</v>
      </c>
      <c r="J14" s="184">
        <v>4</v>
      </c>
      <c r="K14" s="184">
        <v>4</v>
      </c>
      <c r="L14" s="184">
        <v>4</v>
      </c>
      <c r="M14" s="184">
        <v>4</v>
      </c>
      <c r="N14" s="184">
        <v>4</v>
      </c>
      <c r="O14" s="184">
        <v>4</v>
      </c>
      <c r="P14" s="184">
        <v>4</v>
      </c>
      <c r="Q14" s="184">
        <v>4</v>
      </c>
      <c r="R14" s="184">
        <v>4</v>
      </c>
      <c r="S14" s="184">
        <v>4</v>
      </c>
      <c r="T14" s="184">
        <v>4</v>
      </c>
      <c r="U14" s="184">
        <v>8</v>
      </c>
      <c r="V14" s="184">
        <v>8</v>
      </c>
      <c r="W14" s="184">
        <v>8</v>
      </c>
      <c r="X14" s="184">
        <v>8</v>
      </c>
      <c r="Y14" s="184">
        <v>6</v>
      </c>
      <c r="Z14" s="257"/>
      <c r="AA14" s="225">
        <f t="shared" si="0"/>
        <v>98</v>
      </c>
      <c r="AB14" s="273">
        <v>64</v>
      </c>
    </row>
    <row r="15" spans="1:28" s="150" customFormat="1" ht="9">
      <c r="A15" s="145">
        <v>8</v>
      </c>
      <c r="B15" s="146" t="s">
        <v>142</v>
      </c>
      <c r="C15" s="15" t="s">
        <v>147</v>
      </c>
      <c r="D15" s="16" t="s">
        <v>149</v>
      </c>
      <c r="E15" s="184">
        <f>VLOOKUP(D15,'DANH SACH H'!$A$2:$B$7,2,0)</f>
        <v>30</v>
      </c>
      <c r="F15" s="184">
        <v>4</v>
      </c>
      <c r="G15" s="184">
        <v>4</v>
      </c>
      <c r="H15" s="184">
        <v>4</v>
      </c>
      <c r="I15" s="184">
        <v>4</v>
      </c>
      <c r="J15" s="184">
        <v>4</v>
      </c>
      <c r="K15" s="184">
        <v>4</v>
      </c>
      <c r="L15" s="184">
        <v>4</v>
      </c>
      <c r="M15" s="184">
        <v>4</v>
      </c>
      <c r="N15" s="184">
        <v>4</v>
      </c>
      <c r="O15" s="184">
        <v>4</v>
      </c>
      <c r="P15" s="184">
        <v>4</v>
      </c>
      <c r="Q15" s="184">
        <v>3</v>
      </c>
      <c r="R15" s="184"/>
      <c r="S15" s="184"/>
      <c r="T15" s="184"/>
      <c r="U15" s="184"/>
      <c r="V15" s="184"/>
      <c r="W15" s="184"/>
      <c r="X15" s="184"/>
      <c r="Y15" s="184"/>
      <c r="Z15" s="257"/>
      <c r="AA15" s="225">
        <f t="shared" si="0"/>
        <v>47</v>
      </c>
      <c r="AB15" s="274">
        <v>90</v>
      </c>
    </row>
    <row r="16" spans="1:28" s="150" customFormat="1" ht="9">
      <c r="A16" s="145">
        <v>9</v>
      </c>
      <c r="B16" s="146" t="s">
        <v>142</v>
      </c>
      <c r="C16" s="15" t="s">
        <v>148</v>
      </c>
      <c r="D16" s="16" t="s">
        <v>149</v>
      </c>
      <c r="E16" s="184">
        <f>VLOOKUP(D16,'DANH SACH H'!$A$2:$B$7,2,0)</f>
        <v>30</v>
      </c>
      <c r="F16" s="184">
        <v>4</v>
      </c>
      <c r="G16" s="184">
        <v>4</v>
      </c>
      <c r="H16" s="184">
        <v>4</v>
      </c>
      <c r="I16" s="184">
        <v>4</v>
      </c>
      <c r="J16" s="184">
        <v>4</v>
      </c>
      <c r="K16" s="184">
        <v>4</v>
      </c>
      <c r="L16" s="184">
        <v>4</v>
      </c>
      <c r="M16" s="184">
        <v>4</v>
      </c>
      <c r="N16" s="184"/>
      <c r="O16" s="184"/>
      <c r="P16" s="184"/>
      <c r="Q16" s="184"/>
      <c r="R16" s="184"/>
      <c r="S16" s="184"/>
      <c r="T16" s="184"/>
      <c r="U16" s="184"/>
      <c r="V16" s="184"/>
      <c r="W16" s="184"/>
      <c r="X16" s="184"/>
      <c r="Y16" s="184"/>
      <c r="Z16" s="257"/>
      <c r="AA16" s="225">
        <f t="shared" si="0"/>
        <v>32</v>
      </c>
      <c r="AB16" s="274">
        <v>32</v>
      </c>
    </row>
    <row r="17" spans="1:28" s="150" customFormat="1" ht="9.75" thickBot="1">
      <c r="A17" s="145">
        <v>10</v>
      </c>
      <c r="B17" s="146" t="s">
        <v>142</v>
      </c>
      <c r="C17" s="15" t="s">
        <v>156</v>
      </c>
      <c r="D17" s="16" t="s">
        <v>149</v>
      </c>
      <c r="E17" s="184">
        <f>VLOOKUP(D17,'DANH SACH H'!$A$2:$B$7,2,0)</f>
        <v>30</v>
      </c>
      <c r="F17" s="184"/>
      <c r="G17" s="184"/>
      <c r="H17" s="184"/>
      <c r="I17" s="184"/>
      <c r="J17" s="184"/>
      <c r="K17" s="184"/>
      <c r="L17" s="184"/>
      <c r="M17" s="184"/>
      <c r="N17" s="184"/>
      <c r="O17" s="184">
        <v>4</v>
      </c>
      <c r="P17" s="184">
        <v>4</v>
      </c>
      <c r="Q17" s="184">
        <v>4</v>
      </c>
      <c r="R17" s="184">
        <v>4</v>
      </c>
      <c r="S17" s="184">
        <v>4</v>
      </c>
      <c r="T17" s="184">
        <v>4</v>
      </c>
      <c r="U17" s="184">
        <v>4</v>
      </c>
      <c r="V17" s="184">
        <v>4</v>
      </c>
      <c r="W17" s="184"/>
      <c r="X17" s="184"/>
      <c r="Y17" s="184"/>
      <c r="Z17" s="257"/>
      <c r="AA17" s="225">
        <f t="shared" si="0"/>
        <v>32</v>
      </c>
      <c r="AB17" s="275">
        <v>32</v>
      </c>
    </row>
    <row r="18" spans="1:28" s="150" customFormat="1" ht="10.5" thickBot="1" thickTop="1">
      <c r="A18" s="232">
        <v>11</v>
      </c>
      <c r="B18" s="260" t="s">
        <v>73</v>
      </c>
      <c r="C18" s="276" t="s">
        <v>128</v>
      </c>
      <c r="D18" s="133" t="s">
        <v>149</v>
      </c>
      <c r="E18" s="119">
        <f>VLOOKUP(D18,'DANH SACH H'!$A$2:$B$7,2,0)</f>
        <v>30</v>
      </c>
      <c r="F18" s="258"/>
      <c r="G18" s="258"/>
      <c r="H18" s="258"/>
      <c r="I18" s="258"/>
      <c r="J18" s="258"/>
      <c r="K18" s="258"/>
      <c r="L18" s="258"/>
      <c r="M18" s="258"/>
      <c r="N18" s="258"/>
      <c r="O18" s="258"/>
      <c r="P18" s="258"/>
      <c r="Q18" s="258"/>
      <c r="R18" s="258"/>
      <c r="S18" s="258"/>
      <c r="T18" s="258"/>
      <c r="U18" s="258"/>
      <c r="V18" s="258"/>
      <c r="W18" s="258"/>
      <c r="X18" s="258"/>
      <c r="Y18" s="258"/>
      <c r="Z18" s="259"/>
      <c r="AA18" s="225">
        <f t="shared" si="0"/>
        <v>0</v>
      </c>
      <c r="AB18" s="225"/>
    </row>
    <row r="19" spans="1:28" s="150" customFormat="1" ht="9">
      <c r="A19" s="178">
        <v>1</v>
      </c>
      <c r="B19" s="268" t="s">
        <v>274</v>
      </c>
      <c r="C19" s="277" t="s">
        <v>254</v>
      </c>
      <c r="D19" s="41" t="s">
        <v>253</v>
      </c>
      <c r="E19" s="256">
        <f>VLOOKUP(D19,'DANH SACH H'!$A$2:$B$7,2,0)</f>
        <v>15</v>
      </c>
      <c r="F19" s="256">
        <v>4</v>
      </c>
      <c r="G19" s="256">
        <v>4</v>
      </c>
      <c r="H19" s="256">
        <v>4</v>
      </c>
      <c r="I19" s="256">
        <v>4</v>
      </c>
      <c r="J19" s="256">
        <v>4</v>
      </c>
      <c r="K19" s="256">
        <v>4</v>
      </c>
      <c r="L19" s="256">
        <v>4</v>
      </c>
      <c r="M19" s="256">
        <v>4</v>
      </c>
      <c r="N19" s="256">
        <v>4</v>
      </c>
      <c r="O19" s="256">
        <v>4</v>
      </c>
      <c r="P19" s="256">
        <v>4</v>
      </c>
      <c r="Q19" s="256">
        <v>4</v>
      </c>
      <c r="R19" s="256">
        <v>4</v>
      </c>
      <c r="S19" s="256">
        <v>4</v>
      </c>
      <c r="T19" s="256">
        <v>4</v>
      </c>
      <c r="U19" s="256"/>
      <c r="V19" s="256"/>
      <c r="W19" s="256"/>
      <c r="X19" s="256"/>
      <c r="Y19" s="256"/>
      <c r="Z19" s="256"/>
      <c r="AA19" s="278">
        <f t="shared" si="0"/>
        <v>60</v>
      </c>
      <c r="AB19" s="225">
        <v>30</v>
      </c>
    </row>
    <row r="20" spans="1:28" s="150" customFormat="1" ht="9">
      <c r="A20" s="145">
        <v>2</v>
      </c>
      <c r="B20" s="131" t="s">
        <v>184</v>
      </c>
      <c r="C20" s="279" t="s">
        <v>208</v>
      </c>
      <c r="D20" s="16" t="s">
        <v>253</v>
      </c>
      <c r="E20" s="184">
        <f>VLOOKUP(D20,'DANH SACH H'!$A$2:$B$7,2,0)</f>
        <v>15</v>
      </c>
      <c r="F20" s="184">
        <v>4</v>
      </c>
      <c r="G20" s="184">
        <v>4</v>
      </c>
      <c r="H20" s="184">
        <v>4</v>
      </c>
      <c r="I20" s="184">
        <v>4</v>
      </c>
      <c r="J20" s="184">
        <v>4</v>
      </c>
      <c r="K20" s="184">
        <v>4</v>
      </c>
      <c r="L20" s="184">
        <v>4</v>
      </c>
      <c r="M20" s="184">
        <v>4</v>
      </c>
      <c r="N20" s="184">
        <v>4</v>
      </c>
      <c r="O20" s="184">
        <v>4</v>
      </c>
      <c r="P20" s="184">
        <v>4</v>
      </c>
      <c r="Q20" s="184">
        <v>1</v>
      </c>
      <c r="R20" s="184"/>
      <c r="S20" s="184"/>
      <c r="T20" s="184"/>
      <c r="U20" s="184"/>
      <c r="V20" s="184"/>
      <c r="W20" s="184"/>
      <c r="X20" s="184"/>
      <c r="Y20" s="184"/>
      <c r="Z20" s="184"/>
      <c r="AA20" s="280">
        <f t="shared" si="0"/>
        <v>45</v>
      </c>
      <c r="AB20" s="225">
        <v>45</v>
      </c>
    </row>
    <row r="21" spans="1:28" s="150" customFormat="1" ht="9">
      <c r="A21" s="145">
        <v>4</v>
      </c>
      <c r="B21" s="131" t="s">
        <v>142</v>
      </c>
      <c r="C21" s="279" t="s">
        <v>255</v>
      </c>
      <c r="D21" s="16" t="s">
        <v>253</v>
      </c>
      <c r="E21" s="184">
        <f>VLOOKUP(D21,'DANH SACH H'!$A$2:$B$7,2,0)</f>
        <v>15</v>
      </c>
      <c r="F21" s="184">
        <v>4</v>
      </c>
      <c r="G21" s="184">
        <v>4</v>
      </c>
      <c r="H21" s="184">
        <v>4</v>
      </c>
      <c r="I21" s="184">
        <v>4</v>
      </c>
      <c r="J21" s="184">
        <v>4</v>
      </c>
      <c r="K21" s="184">
        <v>4</v>
      </c>
      <c r="L21" s="184">
        <v>4</v>
      </c>
      <c r="M21" s="184">
        <v>4</v>
      </c>
      <c r="N21" s="184">
        <v>4</v>
      </c>
      <c r="O21" s="184">
        <v>4</v>
      </c>
      <c r="P21" s="184">
        <v>4</v>
      </c>
      <c r="Q21" s="184">
        <v>4</v>
      </c>
      <c r="R21" s="184">
        <v>4</v>
      </c>
      <c r="S21" s="184">
        <v>4</v>
      </c>
      <c r="T21" s="184">
        <v>4</v>
      </c>
      <c r="U21" s="184"/>
      <c r="V21" s="184"/>
      <c r="W21" s="184"/>
      <c r="X21" s="184"/>
      <c r="Y21" s="184"/>
      <c r="Z21" s="184"/>
      <c r="AA21" s="280">
        <f t="shared" si="0"/>
        <v>60</v>
      </c>
      <c r="AB21" s="225">
        <v>75</v>
      </c>
    </row>
    <row r="22" spans="1:28" s="150" customFormat="1" ht="9">
      <c r="A22" s="145">
        <v>5</v>
      </c>
      <c r="B22" s="131" t="s">
        <v>140</v>
      </c>
      <c r="C22" s="279" t="s">
        <v>256</v>
      </c>
      <c r="D22" s="16" t="s">
        <v>253</v>
      </c>
      <c r="E22" s="184">
        <f>VLOOKUP(D22,'DANH SACH H'!$A$2:$B$7,2,0)</f>
        <v>15</v>
      </c>
      <c r="F22" s="184">
        <v>8</v>
      </c>
      <c r="G22" s="184">
        <v>8</v>
      </c>
      <c r="H22" s="184">
        <v>8</v>
      </c>
      <c r="I22" s="184">
        <v>8</v>
      </c>
      <c r="J22" s="184">
        <v>8</v>
      </c>
      <c r="K22" s="184">
        <v>8</v>
      </c>
      <c r="L22" s="184">
        <v>8</v>
      </c>
      <c r="M22" s="184">
        <v>4</v>
      </c>
      <c r="N22" s="184"/>
      <c r="O22" s="184"/>
      <c r="P22" s="184"/>
      <c r="Q22" s="184"/>
      <c r="R22" s="184"/>
      <c r="S22" s="184"/>
      <c r="T22" s="184"/>
      <c r="U22" s="184"/>
      <c r="V22" s="184"/>
      <c r="W22" s="184"/>
      <c r="X22" s="184"/>
      <c r="Y22" s="184"/>
      <c r="Z22" s="184"/>
      <c r="AA22" s="280">
        <f t="shared" si="0"/>
        <v>60</v>
      </c>
      <c r="AB22" s="225">
        <v>30</v>
      </c>
    </row>
    <row r="23" spans="1:28" s="150" customFormat="1" ht="9">
      <c r="A23" s="145">
        <v>6</v>
      </c>
      <c r="B23" s="165" t="s">
        <v>72</v>
      </c>
      <c r="C23" s="279" t="s">
        <v>257</v>
      </c>
      <c r="D23" s="16" t="s">
        <v>253</v>
      </c>
      <c r="E23" s="184">
        <f>VLOOKUP(D23,'DANH SACH H'!$A$2:$B$7,2,0)</f>
        <v>15</v>
      </c>
      <c r="F23" s="184">
        <v>8</v>
      </c>
      <c r="G23" s="184">
        <v>8</v>
      </c>
      <c r="H23" s="184">
        <v>8</v>
      </c>
      <c r="I23" s="184">
        <v>8</v>
      </c>
      <c r="J23" s="184">
        <v>8</v>
      </c>
      <c r="K23" s="184">
        <v>8</v>
      </c>
      <c r="L23" s="184">
        <v>8</v>
      </c>
      <c r="M23" s="184">
        <v>4</v>
      </c>
      <c r="N23" s="184"/>
      <c r="O23" s="184"/>
      <c r="P23" s="184"/>
      <c r="Q23" s="184"/>
      <c r="R23" s="184"/>
      <c r="S23" s="184"/>
      <c r="T23" s="184"/>
      <c r="U23" s="184"/>
      <c r="V23" s="184"/>
      <c r="W23" s="184"/>
      <c r="X23" s="184"/>
      <c r="Y23" s="184"/>
      <c r="Z23" s="184"/>
      <c r="AA23" s="280">
        <f>SUM(F23:Y23)</f>
        <v>60</v>
      </c>
      <c r="AB23" s="225">
        <v>60</v>
      </c>
    </row>
    <row r="24" spans="1:28" s="150" customFormat="1" ht="9">
      <c r="A24" s="145">
        <v>7</v>
      </c>
      <c r="B24" s="131" t="s">
        <v>140</v>
      </c>
      <c r="C24" s="279" t="s">
        <v>259</v>
      </c>
      <c r="D24" s="16" t="s">
        <v>253</v>
      </c>
      <c r="E24" s="184">
        <f>VLOOKUP(D24,'DANH SACH H'!$A$2:$B$7,2,0)</f>
        <v>15</v>
      </c>
      <c r="F24" s="184">
        <v>4</v>
      </c>
      <c r="G24" s="184">
        <v>4</v>
      </c>
      <c r="H24" s="184">
        <v>4</v>
      </c>
      <c r="I24" s="184">
        <v>4</v>
      </c>
      <c r="J24" s="184">
        <v>4</v>
      </c>
      <c r="K24" s="184">
        <v>4</v>
      </c>
      <c r="L24" s="184">
        <v>4</v>
      </c>
      <c r="M24" s="184">
        <v>4</v>
      </c>
      <c r="N24" s="184">
        <v>4</v>
      </c>
      <c r="O24" s="184">
        <v>4</v>
      </c>
      <c r="P24" s="184">
        <v>4</v>
      </c>
      <c r="Q24" s="184">
        <v>4</v>
      </c>
      <c r="R24" s="184">
        <v>4</v>
      </c>
      <c r="S24" s="184">
        <v>4</v>
      </c>
      <c r="T24" s="184">
        <v>4</v>
      </c>
      <c r="U24" s="184"/>
      <c r="V24" s="184"/>
      <c r="W24" s="184"/>
      <c r="X24" s="184"/>
      <c r="Y24" s="184"/>
      <c r="Z24" s="184"/>
      <c r="AA24" s="280">
        <f>SUM(F24:Y24)</f>
        <v>60</v>
      </c>
      <c r="AB24" s="225"/>
    </row>
    <row r="25" spans="1:28" s="150" customFormat="1" ht="20.25" customHeight="1" thickBot="1">
      <c r="A25" s="145">
        <v>8</v>
      </c>
      <c r="B25" s="165" t="s">
        <v>94</v>
      </c>
      <c r="C25" s="279" t="s">
        <v>258</v>
      </c>
      <c r="D25" s="16" t="s">
        <v>253</v>
      </c>
      <c r="E25" s="184">
        <f>VLOOKUP(D25,'DANH SACH H'!$A$2:$B$7,2,0)</f>
        <v>15</v>
      </c>
      <c r="F25" s="184">
        <v>8</v>
      </c>
      <c r="G25" s="184">
        <v>8</v>
      </c>
      <c r="H25" s="184">
        <v>8</v>
      </c>
      <c r="I25" s="184">
        <v>8</v>
      </c>
      <c r="J25" s="184">
        <v>8</v>
      </c>
      <c r="K25" s="184">
        <v>8</v>
      </c>
      <c r="L25" s="184">
        <v>8</v>
      </c>
      <c r="M25" s="184">
        <v>8</v>
      </c>
      <c r="N25" s="184">
        <v>8</v>
      </c>
      <c r="O25" s="184">
        <v>8</v>
      </c>
      <c r="P25" s="184">
        <v>8</v>
      </c>
      <c r="Q25" s="184">
        <v>2</v>
      </c>
      <c r="R25" s="184"/>
      <c r="S25" s="184"/>
      <c r="T25" s="184"/>
      <c r="U25" s="184"/>
      <c r="V25" s="184"/>
      <c r="W25" s="184"/>
      <c r="X25" s="184"/>
      <c r="Y25" s="184"/>
      <c r="Z25" s="184"/>
      <c r="AA25" s="280">
        <f t="shared" si="0"/>
        <v>90</v>
      </c>
      <c r="AB25" s="225">
        <v>90</v>
      </c>
    </row>
    <row r="26" spans="1:28" s="150" customFormat="1" ht="9">
      <c r="A26" s="232"/>
      <c r="B26" s="1395" t="s">
        <v>142</v>
      </c>
      <c r="C26" s="271" t="s">
        <v>276</v>
      </c>
      <c r="D26" s="16" t="s">
        <v>566</v>
      </c>
      <c r="E26" s="184">
        <v>15</v>
      </c>
      <c r="F26" s="258"/>
      <c r="G26" s="258"/>
      <c r="H26" s="258"/>
      <c r="I26" s="258"/>
      <c r="J26" s="258"/>
      <c r="K26" s="258"/>
      <c r="L26" s="258"/>
      <c r="M26" s="258">
        <v>4</v>
      </c>
      <c r="N26" s="258">
        <v>4</v>
      </c>
      <c r="O26" s="258">
        <v>4</v>
      </c>
      <c r="P26" s="258">
        <v>4</v>
      </c>
      <c r="Q26" s="258">
        <v>4</v>
      </c>
      <c r="R26" s="258">
        <v>4</v>
      </c>
      <c r="S26" s="258">
        <v>4</v>
      </c>
      <c r="T26" s="258">
        <v>4</v>
      </c>
      <c r="U26" s="258"/>
      <c r="V26" s="258"/>
      <c r="W26" s="258"/>
      <c r="X26" s="258"/>
      <c r="Y26" s="258"/>
      <c r="Z26" s="258"/>
      <c r="AA26" s="1396"/>
      <c r="AB26" s="225"/>
    </row>
    <row r="27" spans="1:28" s="150" customFormat="1" ht="13.5" customHeight="1" thickBot="1">
      <c r="A27" s="255">
        <v>9</v>
      </c>
      <c r="B27" s="265" t="s">
        <v>75</v>
      </c>
      <c r="C27" s="118" t="s">
        <v>128</v>
      </c>
      <c r="D27" s="114" t="s">
        <v>253</v>
      </c>
      <c r="E27" s="119">
        <f>VLOOKUP(D27,'DANH SACH H'!$A$2:$B$7,2,0)</f>
        <v>15</v>
      </c>
      <c r="F27" s="119"/>
      <c r="G27" s="119"/>
      <c r="H27" s="119"/>
      <c r="I27" s="119"/>
      <c r="J27" s="132"/>
      <c r="K27" s="132"/>
      <c r="L27" s="132"/>
      <c r="M27" s="132"/>
      <c r="N27" s="132"/>
      <c r="O27" s="119"/>
      <c r="P27" s="119"/>
      <c r="Q27" s="119"/>
      <c r="R27" s="119"/>
      <c r="S27" s="119"/>
      <c r="T27" s="119"/>
      <c r="U27" s="119"/>
      <c r="V27" s="119"/>
      <c r="W27" s="119"/>
      <c r="X27" s="119"/>
      <c r="Y27" s="119"/>
      <c r="Z27" s="119"/>
      <c r="AA27" s="281">
        <f t="shared" si="0"/>
        <v>0</v>
      </c>
      <c r="AB27" s="225"/>
    </row>
    <row r="28" spans="1:28" s="150" customFormat="1" ht="9">
      <c r="A28" s="178">
        <v>1</v>
      </c>
      <c r="B28" s="268" t="s">
        <v>142</v>
      </c>
      <c r="C28" s="282" t="s">
        <v>264</v>
      </c>
      <c r="D28" s="41" t="s">
        <v>244</v>
      </c>
      <c r="E28" s="256">
        <f>VLOOKUP(D28,'DANH SACH H'!$A$2:$B$7,2,0)</f>
        <v>35</v>
      </c>
      <c r="F28" s="256">
        <v>4</v>
      </c>
      <c r="G28" s="256">
        <v>4</v>
      </c>
      <c r="H28" s="256">
        <v>4</v>
      </c>
      <c r="I28" s="256">
        <v>4</v>
      </c>
      <c r="J28" s="256">
        <v>4</v>
      </c>
      <c r="K28" s="256">
        <v>4</v>
      </c>
      <c r="L28" s="256">
        <v>4</v>
      </c>
      <c r="M28" s="256">
        <v>2</v>
      </c>
      <c r="N28" s="256"/>
      <c r="O28" s="256"/>
      <c r="P28" s="256"/>
      <c r="Q28" s="256"/>
      <c r="R28" s="256"/>
      <c r="S28" s="256"/>
      <c r="T28" s="256"/>
      <c r="U28" s="256"/>
      <c r="V28" s="256"/>
      <c r="W28" s="256"/>
      <c r="X28" s="256"/>
      <c r="Y28" s="256"/>
      <c r="Z28" s="272"/>
      <c r="AA28" s="225">
        <f t="shared" si="0"/>
        <v>30</v>
      </c>
      <c r="AB28" s="225">
        <v>30</v>
      </c>
    </row>
    <row r="29" spans="1:28" s="150" customFormat="1" ht="9">
      <c r="A29" s="145">
        <v>2</v>
      </c>
      <c r="B29" s="146" t="s">
        <v>142</v>
      </c>
      <c r="C29" s="261" t="s">
        <v>265</v>
      </c>
      <c r="D29" s="16" t="s">
        <v>244</v>
      </c>
      <c r="E29" s="184">
        <f>VLOOKUP(D29,'DANH SACH H'!$A$2:$B$7,2,0)</f>
        <v>35</v>
      </c>
      <c r="F29" s="184">
        <v>4</v>
      </c>
      <c r="G29" s="184">
        <v>4</v>
      </c>
      <c r="H29" s="184">
        <v>4</v>
      </c>
      <c r="I29" s="184">
        <v>4</v>
      </c>
      <c r="J29" s="184">
        <v>4</v>
      </c>
      <c r="K29" s="184">
        <v>4</v>
      </c>
      <c r="L29" s="184">
        <v>4</v>
      </c>
      <c r="M29" s="184">
        <v>4</v>
      </c>
      <c r="N29" s="184">
        <v>4</v>
      </c>
      <c r="O29" s="184">
        <v>4</v>
      </c>
      <c r="P29" s="184">
        <v>4</v>
      </c>
      <c r="Q29" s="184">
        <v>4</v>
      </c>
      <c r="R29" s="184">
        <v>4</v>
      </c>
      <c r="S29" s="184">
        <v>4</v>
      </c>
      <c r="T29" s="184">
        <v>4</v>
      </c>
      <c r="U29" s="184"/>
      <c r="V29" s="184"/>
      <c r="W29" s="184"/>
      <c r="X29" s="184"/>
      <c r="Y29" s="184"/>
      <c r="Z29" s="257"/>
      <c r="AA29" s="225">
        <f t="shared" si="0"/>
        <v>60</v>
      </c>
      <c r="AB29" s="225">
        <v>45</v>
      </c>
    </row>
    <row r="30" spans="1:28" s="150" customFormat="1" ht="9">
      <c r="A30" s="145">
        <v>3</v>
      </c>
      <c r="B30" s="131" t="s">
        <v>134</v>
      </c>
      <c r="C30" s="261" t="s">
        <v>266</v>
      </c>
      <c r="D30" s="16" t="s">
        <v>244</v>
      </c>
      <c r="E30" s="184">
        <f>VLOOKUP(D30,'DANH SACH H'!$A$2:$B$7,2,0)</f>
        <v>35</v>
      </c>
      <c r="F30" s="184">
        <v>4</v>
      </c>
      <c r="G30" s="184">
        <v>4</v>
      </c>
      <c r="H30" s="184">
        <v>4</v>
      </c>
      <c r="I30" s="184">
        <v>4</v>
      </c>
      <c r="J30" s="184">
        <v>4</v>
      </c>
      <c r="K30" s="184">
        <v>4</v>
      </c>
      <c r="L30" s="184">
        <v>4</v>
      </c>
      <c r="M30" s="184">
        <v>2</v>
      </c>
      <c r="N30" s="184"/>
      <c r="O30" s="184"/>
      <c r="P30" s="184"/>
      <c r="Q30" s="184"/>
      <c r="R30" s="184"/>
      <c r="S30" s="184"/>
      <c r="T30" s="184"/>
      <c r="U30" s="184"/>
      <c r="V30" s="184"/>
      <c r="W30" s="184"/>
      <c r="X30" s="184"/>
      <c r="Y30" s="184"/>
      <c r="Z30" s="257"/>
      <c r="AA30" s="225">
        <f t="shared" si="0"/>
        <v>30</v>
      </c>
      <c r="AB30" s="225">
        <v>75</v>
      </c>
    </row>
    <row r="31" spans="1:28" s="150" customFormat="1" ht="9">
      <c r="A31" s="145">
        <v>4</v>
      </c>
      <c r="B31" s="131" t="s">
        <v>94</v>
      </c>
      <c r="C31" s="261" t="s">
        <v>271</v>
      </c>
      <c r="D31" s="16" t="s">
        <v>244</v>
      </c>
      <c r="E31" s="184">
        <f>VLOOKUP(D31,'DANH SACH H'!$A$2:$B$7,2,0)</f>
        <v>35</v>
      </c>
      <c r="F31" s="184">
        <v>8</v>
      </c>
      <c r="G31" s="184">
        <v>8</v>
      </c>
      <c r="H31" s="184">
        <v>8</v>
      </c>
      <c r="I31" s="184">
        <v>8</v>
      </c>
      <c r="J31" s="184">
        <v>8</v>
      </c>
      <c r="K31" s="184">
        <v>8</v>
      </c>
      <c r="L31" s="184">
        <v>8</v>
      </c>
      <c r="M31" s="184">
        <v>8</v>
      </c>
      <c r="N31" s="184">
        <v>8</v>
      </c>
      <c r="O31" s="184">
        <v>8</v>
      </c>
      <c r="P31" s="184">
        <v>8</v>
      </c>
      <c r="Q31" s="184">
        <v>8</v>
      </c>
      <c r="R31" s="184">
        <v>8</v>
      </c>
      <c r="S31" s="184">
        <v>8</v>
      </c>
      <c r="T31" s="184">
        <v>8</v>
      </c>
      <c r="U31" s="184"/>
      <c r="V31" s="184"/>
      <c r="W31" s="184"/>
      <c r="X31" s="184"/>
      <c r="Y31" s="184"/>
      <c r="Z31" s="257"/>
      <c r="AA31" s="225">
        <f t="shared" si="0"/>
        <v>120</v>
      </c>
      <c r="AB31" s="225">
        <v>45</v>
      </c>
    </row>
    <row r="32" spans="1:28" s="150" customFormat="1" ht="9">
      <c r="A32" s="145">
        <v>5</v>
      </c>
      <c r="B32" s="131" t="s">
        <v>72</v>
      </c>
      <c r="C32" s="261" t="s">
        <v>309</v>
      </c>
      <c r="D32" s="16" t="s">
        <v>244</v>
      </c>
      <c r="E32" s="184">
        <f>VLOOKUP(D32,'DANH SACH H'!$A$2:$B$7,2,0)</f>
        <v>35</v>
      </c>
      <c r="F32" s="184">
        <v>8</v>
      </c>
      <c r="G32" s="184">
        <v>8</v>
      </c>
      <c r="H32" s="184">
        <v>8</v>
      </c>
      <c r="I32" s="184">
        <v>8</v>
      </c>
      <c r="J32" s="184">
        <v>8</v>
      </c>
      <c r="K32" s="184">
        <v>8</v>
      </c>
      <c r="L32" s="184">
        <v>8</v>
      </c>
      <c r="M32" s="184">
        <v>4</v>
      </c>
      <c r="N32" s="184"/>
      <c r="O32" s="184"/>
      <c r="P32" s="184"/>
      <c r="Q32" s="184"/>
      <c r="R32" s="184"/>
      <c r="S32" s="184"/>
      <c r="T32" s="184"/>
      <c r="U32" s="184"/>
      <c r="V32" s="184"/>
      <c r="W32" s="184"/>
      <c r="X32" s="184"/>
      <c r="Y32" s="184"/>
      <c r="Z32" s="257"/>
      <c r="AA32" s="225">
        <f t="shared" si="0"/>
        <v>60</v>
      </c>
      <c r="AB32" s="225">
        <v>90</v>
      </c>
    </row>
    <row r="33" spans="1:28" s="150" customFormat="1" ht="9">
      <c r="A33" s="145">
        <v>6</v>
      </c>
      <c r="B33" s="131" t="s">
        <v>134</v>
      </c>
      <c r="C33" s="261" t="s">
        <v>310</v>
      </c>
      <c r="D33" s="16" t="s">
        <v>244</v>
      </c>
      <c r="E33" s="184">
        <f>VLOOKUP(D33,'DANH SACH H'!$A$2:$B$7,2,0)</f>
        <v>35</v>
      </c>
      <c r="F33" s="184">
        <v>8</v>
      </c>
      <c r="G33" s="184">
        <v>8</v>
      </c>
      <c r="H33" s="184">
        <v>8</v>
      </c>
      <c r="I33" s="184">
        <v>8</v>
      </c>
      <c r="J33" s="184">
        <v>8</v>
      </c>
      <c r="K33" s="184">
        <v>8</v>
      </c>
      <c r="L33" s="184">
        <v>8</v>
      </c>
      <c r="M33" s="184">
        <v>4</v>
      </c>
      <c r="N33" s="184"/>
      <c r="O33" s="184"/>
      <c r="P33" s="184"/>
      <c r="Q33" s="184"/>
      <c r="R33" s="184"/>
      <c r="S33" s="184"/>
      <c r="T33" s="184"/>
      <c r="U33" s="184"/>
      <c r="V33" s="184"/>
      <c r="W33" s="184"/>
      <c r="X33" s="184"/>
      <c r="Y33" s="184"/>
      <c r="Z33" s="257"/>
      <c r="AA33" s="225">
        <f t="shared" si="0"/>
        <v>60</v>
      </c>
      <c r="AB33" s="225"/>
    </row>
    <row r="34" spans="1:28" s="150" customFormat="1" ht="9">
      <c r="A34" s="145">
        <v>7</v>
      </c>
      <c r="B34" s="146" t="s">
        <v>142</v>
      </c>
      <c r="C34" s="261" t="s">
        <v>146</v>
      </c>
      <c r="D34" s="16" t="s">
        <v>244</v>
      </c>
      <c r="E34" s="184">
        <f>VLOOKUP(D34,'DANH SACH H'!$A$2:$B$7,2,0)</f>
        <v>35</v>
      </c>
      <c r="F34" s="184">
        <v>4</v>
      </c>
      <c r="G34" s="184">
        <v>4</v>
      </c>
      <c r="H34" s="184">
        <v>4</v>
      </c>
      <c r="I34" s="184">
        <v>4</v>
      </c>
      <c r="J34" s="184">
        <v>4</v>
      </c>
      <c r="K34" s="184">
        <v>4</v>
      </c>
      <c r="L34" s="184">
        <v>4</v>
      </c>
      <c r="M34" s="184">
        <v>4</v>
      </c>
      <c r="N34" s="184">
        <v>4</v>
      </c>
      <c r="O34" s="184">
        <v>4</v>
      </c>
      <c r="P34" s="184">
        <v>4</v>
      </c>
      <c r="Q34" s="184">
        <v>4</v>
      </c>
      <c r="R34" s="184">
        <v>4</v>
      </c>
      <c r="S34" s="184">
        <v>4</v>
      </c>
      <c r="T34" s="184">
        <v>4</v>
      </c>
      <c r="U34" s="184">
        <v>4</v>
      </c>
      <c r="V34" s="184"/>
      <c r="W34" s="184"/>
      <c r="X34" s="184"/>
      <c r="Y34" s="184"/>
      <c r="Z34" s="257"/>
      <c r="AA34" s="225">
        <f t="shared" si="0"/>
        <v>64</v>
      </c>
      <c r="AB34" s="225">
        <v>48</v>
      </c>
    </row>
    <row r="35" spans="1:28" s="150" customFormat="1" ht="9">
      <c r="A35" s="145">
        <v>8</v>
      </c>
      <c r="B35" s="146" t="s">
        <v>142</v>
      </c>
      <c r="C35" s="261" t="s">
        <v>147</v>
      </c>
      <c r="D35" s="16" t="s">
        <v>244</v>
      </c>
      <c r="E35" s="184">
        <f>VLOOKUP(D35,'DANH SACH H'!$A$2:$B$7,2,0)</f>
        <v>35</v>
      </c>
      <c r="F35" s="184">
        <v>4</v>
      </c>
      <c r="G35" s="184">
        <v>4</v>
      </c>
      <c r="H35" s="184">
        <v>4</v>
      </c>
      <c r="I35" s="184">
        <v>4</v>
      </c>
      <c r="J35" s="184">
        <v>4</v>
      </c>
      <c r="K35" s="184">
        <v>4</v>
      </c>
      <c r="L35" s="184">
        <v>4</v>
      </c>
      <c r="M35" s="184">
        <v>4</v>
      </c>
      <c r="N35" s="184">
        <v>4</v>
      </c>
      <c r="O35" s="184">
        <v>4</v>
      </c>
      <c r="P35" s="184">
        <v>4</v>
      </c>
      <c r="Q35" s="184">
        <v>4</v>
      </c>
      <c r="R35" s="184">
        <v>4</v>
      </c>
      <c r="S35" s="184">
        <v>4</v>
      </c>
      <c r="T35" s="184">
        <v>4</v>
      </c>
      <c r="U35" s="184">
        <v>8</v>
      </c>
      <c r="V35" s="184">
        <v>8</v>
      </c>
      <c r="W35" s="184">
        <v>8</v>
      </c>
      <c r="X35" s="184">
        <v>6</v>
      </c>
      <c r="Y35" s="184"/>
      <c r="Z35" s="257"/>
      <c r="AA35" s="225">
        <f t="shared" si="0"/>
        <v>90</v>
      </c>
      <c r="AB35" s="225">
        <v>45</v>
      </c>
    </row>
    <row r="36" spans="1:28" s="150" customFormat="1" ht="9">
      <c r="A36" s="145">
        <v>9</v>
      </c>
      <c r="B36" s="146" t="s">
        <v>142</v>
      </c>
      <c r="C36" s="261" t="s">
        <v>148</v>
      </c>
      <c r="D36" s="16" t="s">
        <v>244</v>
      </c>
      <c r="E36" s="184">
        <f>VLOOKUP(D36,'DANH SACH H'!$A$2:$B$7,2,0)</f>
        <v>35</v>
      </c>
      <c r="F36" s="184">
        <v>4</v>
      </c>
      <c r="G36" s="184">
        <v>4</v>
      </c>
      <c r="H36" s="184">
        <v>4</v>
      </c>
      <c r="I36" s="184">
        <v>4</v>
      </c>
      <c r="J36" s="184">
        <v>4</v>
      </c>
      <c r="K36" s="184">
        <v>4</v>
      </c>
      <c r="L36" s="184">
        <v>4</v>
      </c>
      <c r="M36" s="184">
        <v>4</v>
      </c>
      <c r="N36" s="184"/>
      <c r="O36" s="184"/>
      <c r="P36" s="184"/>
      <c r="Q36" s="184"/>
      <c r="R36" s="184"/>
      <c r="S36" s="184"/>
      <c r="T36" s="184"/>
      <c r="U36" s="184"/>
      <c r="V36" s="184"/>
      <c r="W36" s="184"/>
      <c r="X36" s="184"/>
      <c r="Y36" s="184"/>
      <c r="Z36" s="257"/>
      <c r="AA36" s="225">
        <f t="shared" si="0"/>
        <v>32</v>
      </c>
      <c r="AB36" s="225">
        <v>32</v>
      </c>
    </row>
    <row r="37" spans="1:28" s="150" customFormat="1" ht="9">
      <c r="A37" s="145">
        <v>10</v>
      </c>
      <c r="B37" s="146" t="s">
        <v>142</v>
      </c>
      <c r="C37" s="261" t="s">
        <v>156</v>
      </c>
      <c r="D37" s="16" t="s">
        <v>244</v>
      </c>
      <c r="E37" s="184">
        <f>VLOOKUP(D37,'DANH SACH H'!$A$2:$B$7,2,0)</f>
        <v>35</v>
      </c>
      <c r="F37" s="184">
        <v>4</v>
      </c>
      <c r="G37" s="184">
        <v>4</v>
      </c>
      <c r="H37" s="184">
        <v>4</v>
      </c>
      <c r="I37" s="184">
        <v>4</v>
      </c>
      <c r="J37" s="184">
        <v>4</v>
      </c>
      <c r="K37" s="184">
        <v>4</v>
      </c>
      <c r="L37" s="184">
        <v>4</v>
      </c>
      <c r="M37" s="184">
        <v>4</v>
      </c>
      <c r="N37" s="186"/>
      <c r="O37" s="184"/>
      <c r="P37" s="184"/>
      <c r="Q37" s="184"/>
      <c r="R37" s="184"/>
      <c r="S37" s="184"/>
      <c r="T37" s="184"/>
      <c r="U37" s="184"/>
      <c r="V37" s="184"/>
      <c r="W37" s="184"/>
      <c r="X37" s="184"/>
      <c r="Y37" s="184"/>
      <c r="Z37" s="257"/>
      <c r="AA37" s="225">
        <f t="shared" si="0"/>
        <v>32</v>
      </c>
      <c r="AB37" s="225">
        <v>32</v>
      </c>
    </row>
    <row r="38" spans="1:28" s="150" customFormat="1" ht="9.75" thickBot="1">
      <c r="A38" s="255">
        <v>11</v>
      </c>
      <c r="B38" s="265" t="s">
        <v>140</v>
      </c>
      <c r="C38" s="118" t="s">
        <v>128</v>
      </c>
      <c r="D38" s="114" t="s">
        <v>244</v>
      </c>
      <c r="E38" s="119">
        <f>VLOOKUP(D38,'DANH SACH H'!$A$2:$B$7,2,0)</f>
        <v>35</v>
      </c>
      <c r="F38" s="119"/>
      <c r="G38" s="119"/>
      <c r="H38" s="119"/>
      <c r="I38" s="119"/>
      <c r="J38" s="132"/>
      <c r="K38" s="132"/>
      <c r="L38" s="132"/>
      <c r="M38" s="132"/>
      <c r="N38" s="132"/>
      <c r="O38" s="119"/>
      <c r="P38" s="119"/>
      <c r="Q38" s="119"/>
      <c r="R38" s="119"/>
      <c r="S38" s="119"/>
      <c r="T38" s="119"/>
      <c r="U38" s="119"/>
      <c r="V38" s="119"/>
      <c r="W38" s="119"/>
      <c r="X38" s="119"/>
      <c r="Y38" s="119"/>
      <c r="Z38" s="270"/>
      <c r="AA38" s="225">
        <f t="shared" si="0"/>
        <v>0</v>
      </c>
      <c r="AB38" s="225"/>
    </row>
    <row r="39" spans="1:28" s="150" customFormat="1" ht="9">
      <c r="A39" s="178">
        <v>1</v>
      </c>
      <c r="B39" s="269" t="s">
        <v>184</v>
      </c>
      <c r="C39" s="282" t="s">
        <v>264</v>
      </c>
      <c r="D39" s="41" t="s">
        <v>241</v>
      </c>
      <c r="E39" s="256">
        <f>VLOOKUP(D39,'DANH SACH H'!$A$2:$B$7,2,0)</f>
        <v>11</v>
      </c>
      <c r="F39" s="256">
        <v>4</v>
      </c>
      <c r="G39" s="256">
        <v>4</v>
      </c>
      <c r="H39" s="256">
        <v>4</v>
      </c>
      <c r="I39" s="256">
        <v>4</v>
      </c>
      <c r="J39" s="256">
        <v>4</v>
      </c>
      <c r="K39" s="256">
        <v>4</v>
      </c>
      <c r="L39" s="256">
        <v>4</v>
      </c>
      <c r="M39" s="256">
        <v>2</v>
      </c>
      <c r="N39" s="256"/>
      <c r="O39" s="256"/>
      <c r="P39" s="256"/>
      <c r="Q39" s="256"/>
      <c r="R39" s="256"/>
      <c r="S39" s="256"/>
      <c r="T39" s="256"/>
      <c r="U39" s="256"/>
      <c r="V39" s="256"/>
      <c r="W39" s="256"/>
      <c r="X39" s="256"/>
      <c r="Y39" s="256"/>
      <c r="Z39" s="272"/>
      <c r="AA39" s="225">
        <f t="shared" si="0"/>
        <v>30</v>
      </c>
      <c r="AB39" s="225">
        <v>75</v>
      </c>
    </row>
    <row r="40" spans="1:28" s="150" customFormat="1" ht="9">
      <c r="A40" s="145">
        <v>2</v>
      </c>
      <c r="B40" s="165" t="s">
        <v>142</v>
      </c>
      <c r="C40" s="261" t="s">
        <v>265</v>
      </c>
      <c r="D40" s="16" t="s">
        <v>241</v>
      </c>
      <c r="E40" s="184">
        <f>VLOOKUP(D40,'DANH SACH H'!$A$2:$B$7,2,0)</f>
        <v>11</v>
      </c>
      <c r="F40" s="184">
        <v>4</v>
      </c>
      <c r="G40" s="184">
        <v>4</v>
      </c>
      <c r="H40" s="184">
        <v>4</v>
      </c>
      <c r="I40" s="184">
        <v>4</v>
      </c>
      <c r="J40" s="184">
        <v>4</v>
      </c>
      <c r="K40" s="184">
        <v>4</v>
      </c>
      <c r="L40" s="184">
        <v>4</v>
      </c>
      <c r="M40" s="184">
        <v>4</v>
      </c>
      <c r="N40" s="184">
        <v>4</v>
      </c>
      <c r="O40" s="184">
        <v>4</v>
      </c>
      <c r="P40" s="184">
        <v>4</v>
      </c>
      <c r="Q40" s="184">
        <v>4</v>
      </c>
      <c r="R40" s="184">
        <v>4</v>
      </c>
      <c r="S40" s="184">
        <v>4</v>
      </c>
      <c r="T40" s="184">
        <v>4</v>
      </c>
      <c r="U40" s="184"/>
      <c r="V40" s="184"/>
      <c r="W40" s="184"/>
      <c r="X40" s="184"/>
      <c r="Y40" s="184"/>
      <c r="Z40" s="257"/>
      <c r="AA40" s="225">
        <f t="shared" si="0"/>
        <v>60</v>
      </c>
      <c r="AB40" s="225">
        <v>45</v>
      </c>
    </row>
    <row r="41" spans="1:28" s="150" customFormat="1" ht="9">
      <c r="A41" s="145">
        <v>3</v>
      </c>
      <c r="B41" s="283" t="s">
        <v>134</v>
      </c>
      <c r="C41" s="261" t="s">
        <v>266</v>
      </c>
      <c r="D41" s="16" t="s">
        <v>241</v>
      </c>
      <c r="E41" s="184">
        <f>VLOOKUP(D41,'DANH SACH H'!$A$2:$B$7,2,0)</f>
        <v>11</v>
      </c>
      <c r="F41" s="184">
        <v>4</v>
      </c>
      <c r="G41" s="184">
        <v>4</v>
      </c>
      <c r="H41" s="184">
        <v>4</v>
      </c>
      <c r="I41" s="184">
        <v>4</v>
      </c>
      <c r="J41" s="184">
        <v>4</v>
      </c>
      <c r="K41" s="184">
        <v>4</v>
      </c>
      <c r="L41" s="184">
        <v>4</v>
      </c>
      <c r="M41" s="184">
        <v>2</v>
      </c>
      <c r="N41" s="184"/>
      <c r="O41" s="184"/>
      <c r="P41" s="184"/>
      <c r="Q41" s="184"/>
      <c r="R41" s="184"/>
      <c r="S41" s="184"/>
      <c r="T41" s="184"/>
      <c r="U41" s="184"/>
      <c r="V41" s="184"/>
      <c r="W41" s="184"/>
      <c r="X41" s="184"/>
      <c r="Y41" s="184"/>
      <c r="Z41" s="257"/>
      <c r="AA41" s="225">
        <f t="shared" si="0"/>
        <v>30</v>
      </c>
      <c r="AB41" s="225">
        <v>60</v>
      </c>
    </row>
    <row r="42" spans="1:28" s="150" customFormat="1" ht="9">
      <c r="A42" s="145">
        <v>4</v>
      </c>
      <c r="B42" s="146" t="s">
        <v>75</v>
      </c>
      <c r="C42" s="261" t="s">
        <v>267</v>
      </c>
      <c r="D42" s="16" t="s">
        <v>241</v>
      </c>
      <c r="E42" s="184">
        <f>VLOOKUP(D42,'DANH SACH H'!$A$2:$B$7,2,0)</f>
        <v>11</v>
      </c>
      <c r="F42" s="184">
        <v>4</v>
      </c>
      <c r="G42" s="184">
        <v>4</v>
      </c>
      <c r="H42" s="184">
        <v>4</v>
      </c>
      <c r="I42" s="184">
        <v>4</v>
      </c>
      <c r="J42" s="184">
        <v>4</v>
      </c>
      <c r="K42" s="184">
        <v>4</v>
      </c>
      <c r="L42" s="184">
        <v>4</v>
      </c>
      <c r="M42" s="184">
        <v>4</v>
      </c>
      <c r="N42" s="184">
        <v>4</v>
      </c>
      <c r="O42" s="184">
        <v>4</v>
      </c>
      <c r="P42" s="184">
        <v>4</v>
      </c>
      <c r="Q42" s="184">
        <v>1</v>
      </c>
      <c r="R42" s="184"/>
      <c r="S42" s="184"/>
      <c r="T42" s="184"/>
      <c r="U42" s="184"/>
      <c r="V42" s="184"/>
      <c r="W42" s="184"/>
      <c r="X42" s="184"/>
      <c r="Y42" s="184"/>
      <c r="Z42" s="257"/>
      <c r="AA42" s="225">
        <f t="shared" si="0"/>
        <v>45</v>
      </c>
      <c r="AB42" s="225">
        <v>30</v>
      </c>
    </row>
    <row r="43" spans="1:28" s="150" customFormat="1" ht="9">
      <c r="A43" s="145">
        <v>5</v>
      </c>
      <c r="B43" s="131" t="s">
        <v>71</v>
      </c>
      <c r="C43" s="261" t="s">
        <v>268</v>
      </c>
      <c r="D43" s="16" t="s">
        <v>241</v>
      </c>
      <c r="E43" s="184">
        <f>VLOOKUP(D43,'DANH SACH H'!$A$2:$B$7,2,0)</f>
        <v>11</v>
      </c>
      <c r="F43" s="184">
        <v>8</v>
      </c>
      <c r="G43" s="184">
        <v>8</v>
      </c>
      <c r="H43" s="184">
        <v>8</v>
      </c>
      <c r="I43" s="184">
        <v>8</v>
      </c>
      <c r="J43" s="184">
        <v>8</v>
      </c>
      <c r="K43" s="184">
        <v>8</v>
      </c>
      <c r="L43" s="184">
        <v>8</v>
      </c>
      <c r="M43" s="184">
        <v>8</v>
      </c>
      <c r="N43" s="184">
        <v>8</v>
      </c>
      <c r="O43" s="184">
        <v>8</v>
      </c>
      <c r="P43" s="184">
        <v>8</v>
      </c>
      <c r="Q43" s="184">
        <v>8</v>
      </c>
      <c r="R43" s="184">
        <v>8</v>
      </c>
      <c r="S43" s="184">
        <v>8</v>
      </c>
      <c r="T43" s="184">
        <v>8</v>
      </c>
      <c r="U43" s="184"/>
      <c r="V43" s="184"/>
      <c r="W43" s="184"/>
      <c r="X43" s="184"/>
      <c r="Y43" s="184"/>
      <c r="Z43" s="257"/>
      <c r="AA43" s="225">
        <f t="shared" si="0"/>
        <v>120</v>
      </c>
      <c r="AB43" s="225">
        <v>150</v>
      </c>
    </row>
    <row r="44" spans="1:28" s="150" customFormat="1" ht="9">
      <c r="A44" s="145">
        <v>6</v>
      </c>
      <c r="B44" s="380" t="s">
        <v>134</v>
      </c>
      <c r="C44" s="261" t="s">
        <v>551</v>
      </c>
      <c r="D44" s="16" t="s">
        <v>241</v>
      </c>
      <c r="E44" s="184">
        <f>VLOOKUP(D44,'DANH SACH H'!$A$2:$B$7,2,0)</f>
        <v>11</v>
      </c>
      <c r="F44" s="184">
        <v>8</v>
      </c>
      <c r="G44" s="184">
        <v>8</v>
      </c>
      <c r="H44" s="184">
        <v>8</v>
      </c>
      <c r="I44" s="184">
        <v>8</v>
      </c>
      <c r="J44" s="184">
        <v>8</v>
      </c>
      <c r="K44" s="184">
        <v>8</v>
      </c>
      <c r="L44" s="184">
        <v>8</v>
      </c>
      <c r="M44" s="184">
        <v>8</v>
      </c>
      <c r="N44" s="184">
        <v>8</v>
      </c>
      <c r="O44" s="184">
        <v>8</v>
      </c>
      <c r="P44" s="184">
        <v>8</v>
      </c>
      <c r="Q44" s="184">
        <v>8</v>
      </c>
      <c r="R44" s="184">
        <v>8</v>
      </c>
      <c r="S44" s="184">
        <v>8</v>
      </c>
      <c r="T44" s="184">
        <v>8</v>
      </c>
      <c r="U44" s="184">
        <v>8</v>
      </c>
      <c r="V44" s="184">
        <v>8</v>
      </c>
      <c r="W44" s="184">
        <v>8</v>
      </c>
      <c r="X44" s="184">
        <v>6</v>
      </c>
      <c r="Y44" s="184"/>
      <c r="Z44" s="257"/>
      <c r="AA44" s="225">
        <f t="shared" si="0"/>
        <v>150</v>
      </c>
      <c r="AB44" s="225"/>
    </row>
    <row r="45" spans="1:28" s="150" customFormat="1" ht="9">
      <c r="A45" s="145">
        <v>7</v>
      </c>
      <c r="B45" s="165" t="s">
        <v>72</v>
      </c>
      <c r="C45" s="261" t="s">
        <v>269</v>
      </c>
      <c r="D45" s="16" t="s">
        <v>241</v>
      </c>
      <c r="E45" s="184">
        <f>VLOOKUP(D45,'DANH SACH H'!$A$2:$B$7,2,0)</f>
        <v>11</v>
      </c>
      <c r="F45" s="184">
        <v>8</v>
      </c>
      <c r="G45" s="184">
        <v>8</v>
      </c>
      <c r="H45" s="184">
        <v>8</v>
      </c>
      <c r="I45" s="184">
        <v>8</v>
      </c>
      <c r="J45" s="184">
        <v>8</v>
      </c>
      <c r="K45" s="184">
        <v>8</v>
      </c>
      <c r="L45" s="184">
        <v>8</v>
      </c>
      <c r="M45" s="184">
        <v>4</v>
      </c>
      <c r="N45" s="184"/>
      <c r="O45" s="184"/>
      <c r="P45" s="184"/>
      <c r="Q45" s="184"/>
      <c r="R45" s="184"/>
      <c r="S45" s="184"/>
      <c r="T45" s="184"/>
      <c r="U45" s="184"/>
      <c r="V45" s="184"/>
      <c r="W45" s="184"/>
      <c r="X45" s="184"/>
      <c r="Y45" s="184"/>
      <c r="Z45" s="257"/>
      <c r="AA45" s="225">
        <f t="shared" si="0"/>
        <v>60</v>
      </c>
      <c r="AB45" s="225">
        <v>120</v>
      </c>
    </row>
    <row r="46" spans="1:28" s="150" customFormat="1" ht="9">
      <c r="A46" s="232"/>
      <c r="B46" s="165" t="s">
        <v>72</v>
      </c>
      <c r="C46" s="261" t="s">
        <v>555</v>
      </c>
      <c r="D46" s="16" t="s">
        <v>241</v>
      </c>
      <c r="E46" s="184">
        <f>VLOOKUP(D46,'DANH SACH H'!$A$2:$B$7,2,0)</f>
        <v>11</v>
      </c>
      <c r="F46" s="184">
        <v>8</v>
      </c>
      <c r="G46" s="184">
        <v>8</v>
      </c>
      <c r="H46" s="184">
        <v>8</v>
      </c>
      <c r="I46" s="184">
        <v>8</v>
      </c>
      <c r="J46" s="184">
        <v>8</v>
      </c>
      <c r="K46" s="184">
        <v>8</v>
      </c>
      <c r="L46" s="184">
        <v>8</v>
      </c>
      <c r="M46" s="184">
        <v>4</v>
      </c>
      <c r="N46" s="258"/>
      <c r="O46" s="258"/>
      <c r="P46" s="258"/>
      <c r="Q46" s="258"/>
      <c r="R46" s="258"/>
      <c r="S46" s="258"/>
      <c r="T46" s="258"/>
      <c r="U46" s="258"/>
      <c r="V46" s="258"/>
      <c r="W46" s="258"/>
      <c r="X46" s="258"/>
      <c r="Y46" s="258"/>
      <c r="Z46" s="259"/>
      <c r="AA46" s="225">
        <f t="shared" si="0"/>
        <v>60</v>
      </c>
      <c r="AB46" s="225"/>
    </row>
    <row r="47" spans="1:28" s="150" customFormat="1" ht="12" customHeight="1" thickBot="1">
      <c r="A47" s="255">
        <v>8</v>
      </c>
      <c r="B47" s="265" t="s">
        <v>75</v>
      </c>
      <c r="C47" s="118" t="s">
        <v>128</v>
      </c>
      <c r="D47" s="114" t="s">
        <v>241</v>
      </c>
      <c r="E47" s="119">
        <f>VLOOKUP(D47,'DANH SACH H'!$A$2:$B$7,2,0)</f>
        <v>11</v>
      </c>
      <c r="F47" s="119"/>
      <c r="G47" s="119"/>
      <c r="H47" s="119"/>
      <c r="I47" s="119"/>
      <c r="J47" s="132"/>
      <c r="K47" s="132"/>
      <c r="L47" s="132"/>
      <c r="M47" s="132"/>
      <c r="N47" s="132"/>
      <c r="O47" s="119"/>
      <c r="P47" s="119"/>
      <c r="Q47" s="119"/>
      <c r="R47" s="119"/>
      <c r="S47" s="119"/>
      <c r="T47" s="119"/>
      <c r="U47" s="119"/>
      <c r="V47" s="119"/>
      <c r="W47" s="119"/>
      <c r="X47" s="119"/>
      <c r="Y47" s="119"/>
      <c r="Z47" s="270"/>
      <c r="AA47" s="225">
        <f t="shared" si="0"/>
        <v>0</v>
      </c>
      <c r="AB47" s="225"/>
    </row>
    <row r="48" spans="1:28" s="150" customFormat="1" ht="10.5" customHeight="1" thickBot="1">
      <c r="A48" s="178">
        <v>1</v>
      </c>
      <c r="B48" s="269" t="s">
        <v>142</v>
      </c>
      <c r="C48" s="284" t="s">
        <v>272</v>
      </c>
      <c r="D48" s="41" t="s">
        <v>245</v>
      </c>
      <c r="E48" s="256">
        <f>VLOOKUP(D48,'DANH SACH H'!$A$2:$B$7,2,0)</f>
        <v>16</v>
      </c>
      <c r="F48" s="256">
        <v>8</v>
      </c>
      <c r="G48" s="256">
        <v>8</v>
      </c>
      <c r="H48" s="256">
        <v>8</v>
      </c>
      <c r="I48" s="256">
        <v>8</v>
      </c>
      <c r="J48" s="256">
        <v>8</v>
      </c>
      <c r="K48" s="256">
        <v>8</v>
      </c>
      <c r="L48" s="256">
        <v>8</v>
      </c>
      <c r="M48" s="256">
        <v>4</v>
      </c>
      <c r="N48" s="256"/>
      <c r="O48" s="256"/>
      <c r="P48" s="256"/>
      <c r="Q48" s="256"/>
      <c r="R48" s="256"/>
      <c r="S48" s="256"/>
      <c r="T48" s="256"/>
      <c r="U48" s="256"/>
      <c r="V48" s="256"/>
      <c r="W48" s="256"/>
      <c r="X48" s="256"/>
      <c r="Y48" s="256"/>
      <c r="Z48" s="272"/>
      <c r="AA48" s="225">
        <f t="shared" si="0"/>
        <v>60</v>
      </c>
      <c r="AB48" s="225">
        <v>75</v>
      </c>
    </row>
    <row r="49" spans="1:28" s="150" customFormat="1" ht="9">
      <c r="A49" s="145"/>
      <c r="B49" s="131" t="s">
        <v>303</v>
      </c>
      <c r="C49" s="279" t="s">
        <v>304</v>
      </c>
      <c r="D49" s="41" t="s">
        <v>245</v>
      </c>
      <c r="E49" s="256">
        <f>VLOOKUP(D49,'DANH SACH H'!$A$2:$B$7,2,0)</f>
        <v>16</v>
      </c>
      <c r="F49" s="184">
        <v>8</v>
      </c>
      <c r="G49" s="184">
        <v>8</v>
      </c>
      <c r="H49" s="184"/>
      <c r="I49" s="184"/>
      <c r="J49" s="184"/>
      <c r="K49" s="184"/>
      <c r="L49" s="184"/>
      <c r="M49" s="184"/>
      <c r="N49" s="184"/>
      <c r="O49" s="184"/>
      <c r="P49" s="184"/>
      <c r="Q49" s="184"/>
      <c r="R49" s="184"/>
      <c r="S49" s="184"/>
      <c r="T49" s="184"/>
      <c r="U49" s="184"/>
      <c r="V49" s="184"/>
      <c r="W49" s="184"/>
      <c r="X49" s="184"/>
      <c r="Y49" s="184"/>
      <c r="Z49" s="257"/>
      <c r="AA49" s="225">
        <f t="shared" si="0"/>
        <v>16</v>
      </c>
      <c r="AB49" s="225"/>
    </row>
    <row r="50" spans="1:28" s="150" customFormat="1" ht="9">
      <c r="A50" s="145">
        <v>2</v>
      </c>
      <c r="B50" s="283" t="s">
        <v>134</v>
      </c>
      <c r="C50" s="391" t="s">
        <v>266</v>
      </c>
      <c r="D50" s="16" t="s">
        <v>245</v>
      </c>
      <c r="E50" s="184">
        <f>VLOOKUP(D50,'DANH SACH H'!$A$2:$B$7,2,0)</f>
        <v>16</v>
      </c>
      <c r="F50" s="184">
        <v>8</v>
      </c>
      <c r="G50" s="184">
        <v>8</v>
      </c>
      <c r="H50" s="184">
        <v>8</v>
      </c>
      <c r="I50" s="184">
        <v>6</v>
      </c>
      <c r="J50" s="184"/>
      <c r="K50" s="184"/>
      <c r="L50" s="184"/>
      <c r="M50" s="184"/>
      <c r="N50" s="184"/>
      <c r="O50" s="184"/>
      <c r="P50" s="184"/>
      <c r="Q50" s="184"/>
      <c r="R50" s="184"/>
      <c r="S50" s="184"/>
      <c r="T50" s="184"/>
      <c r="U50" s="184"/>
      <c r="V50" s="184"/>
      <c r="W50" s="184"/>
      <c r="X50" s="184"/>
      <c r="Y50" s="184"/>
      <c r="Z50" s="257"/>
      <c r="AA50" s="225">
        <f t="shared" si="0"/>
        <v>30</v>
      </c>
      <c r="AB50" s="225">
        <v>45</v>
      </c>
    </row>
    <row r="51" spans="1:28" s="150" customFormat="1" ht="9">
      <c r="A51" s="145"/>
      <c r="B51" s="131" t="s">
        <v>94</v>
      </c>
      <c r="C51" s="261" t="s">
        <v>309</v>
      </c>
      <c r="D51" s="16" t="s">
        <v>245</v>
      </c>
      <c r="E51" s="184">
        <f>VLOOKUP(D51,'DANH SACH H'!$A$2:$B$7,2,0)</f>
        <v>16</v>
      </c>
      <c r="F51" s="184">
        <v>8</v>
      </c>
      <c r="G51" s="184">
        <v>8</v>
      </c>
      <c r="H51" s="184">
        <v>8</v>
      </c>
      <c r="I51" s="184">
        <v>8</v>
      </c>
      <c r="J51" s="184">
        <v>8</v>
      </c>
      <c r="K51" s="184">
        <v>8</v>
      </c>
      <c r="L51" s="184">
        <v>8</v>
      </c>
      <c r="M51" s="184">
        <v>4</v>
      </c>
      <c r="N51" s="184"/>
      <c r="O51" s="184"/>
      <c r="P51" s="184"/>
      <c r="Q51" s="184"/>
      <c r="R51" s="184"/>
      <c r="S51" s="184"/>
      <c r="T51" s="184"/>
      <c r="U51" s="184"/>
      <c r="V51" s="184"/>
      <c r="W51" s="184"/>
      <c r="X51" s="184"/>
      <c r="Y51" s="184"/>
      <c r="Z51" s="257"/>
      <c r="AA51" s="225">
        <f t="shared" si="0"/>
        <v>60</v>
      </c>
      <c r="AB51" s="225"/>
    </row>
    <row r="52" spans="1:28" s="150" customFormat="1" ht="9">
      <c r="A52" s="145"/>
      <c r="B52" s="131" t="s">
        <v>134</v>
      </c>
      <c r="C52" s="261" t="s">
        <v>310</v>
      </c>
      <c r="D52" s="16" t="s">
        <v>245</v>
      </c>
      <c r="E52" s="184">
        <f>VLOOKUP(D52,'DANH SACH H'!$A$2:$B$7,2,0)</f>
        <v>16</v>
      </c>
      <c r="F52" s="184"/>
      <c r="G52" s="184"/>
      <c r="H52" s="184"/>
      <c r="I52" s="184"/>
      <c r="J52" s="184">
        <v>8</v>
      </c>
      <c r="K52" s="184">
        <v>8</v>
      </c>
      <c r="L52" s="184">
        <v>8</v>
      </c>
      <c r="M52" s="184">
        <v>8</v>
      </c>
      <c r="N52" s="184">
        <v>8</v>
      </c>
      <c r="O52" s="184">
        <v>8</v>
      </c>
      <c r="P52" s="184">
        <v>8</v>
      </c>
      <c r="Q52" s="184">
        <v>4</v>
      </c>
      <c r="R52" s="184"/>
      <c r="S52" s="184"/>
      <c r="T52" s="184"/>
      <c r="U52" s="184"/>
      <c r="V52" s="184"/>
      <c r="W52" s="184"/>
      <c r="X52" s="184"/>
      <c r="Y52" s="184"/>
      <c r="Z52" s="257"/>
      <c r="AA52" s="225">
        <f t="shared" si="0"/>
        <v>60</v>
      </c>
      <c r="AB52" s="225"/>
    </row>
    <row r="53" spans="1:28" s="150" customFormat="1" ht="9">
      <c r="A53" s="145">
        <v>4</v>
      </c>
      <c r="B53" s="131" t="s">
        <v>140</v>
      </c>
      <c r="D53" s="16" t="s">
        <v>245</v>
      </c>
      <c r="E53" s="184">
        <f>VLOOKUP(D53,'DANH SACH H'!$A$2:$B$7,2,0)</f>
        <v>16</v>
      </c>
      <c r="F53" s="184"/>
      <c r="G53" s="184"/>
      <c r="H53" s="184"/>
      <c r="I53" s="184">
        <v>8</v>
      </c>
      <c r="J53" s="184">
        <v>8</v>
      </c>
      <c r="K53" s="184">
        <v>8</v>
      </c>
      <c r="L53" s="184">
        <v>8</v>
      </c>
      <c r="M53" s="184">
        <v>8</v>
      </c>
      <c r="N53" s="184">
        <v>8</v>
      </c>
      <c r="O53" s="184">
        <v>8</v>
      </c>
      <c r="P53" s="184">
        <v>8</v>
      </c>
      <c r="Q53" s="184">
        <v>8</v>
      </c>
      <c r="R53" s="184">
        <v>8</v>
      </c>
      <c r="S53" s="184">
        <v>8</v>
      </c>
      <c r="T53" s="184">
        <v>8</v>
      </c>
      <c r="U53" s="184">
        <v>8</v>
      </c>
      <c r="V53" s="184">
        <v>16</v>
      </c>
      <c r="W53" s="184"/>
      <c r="X53" s="184"/>
      <c r="Y53" s="184"/>
      <c r="Z53" s="257"/>
      <c r="AA53" s="225">
        <f t="shared" si="0"/>
        <v>120</v>
      </c>
      <c r="AB53" s="225">
        <v>90</v>
      </c>
    </row>
    <row r="54" spans="1:28" s="150" customFormat="1" ht="9">
      <c r="A54" s="145">
        <v>6</v>
      </c>
      <c r="B54" s="146" t="s">
        <v>142</v>
      </c>
      <c r="C54" s="261" t="s">
        <v>146</v>
      </c>
      <c r="D54" s="16" t="s">
        <v>245</v>
      </c>
      <c r="E54" s="184">
        <f>VLOOKUP(D54,'DANH SACH H'!$A$2:$B$7,2,0)</f>
        <v>16</v>
      </c>
      <c r="F54" s="184"/>
      <c r="G54" s="184"/>
      <c r="H54" s="184"/>
      <c r="I54" s="184">
        <v>4</v>
      </c>
      <c r="J54" s="184">
        <v>4</v>
      </c>
      <c r="K54" s="184">
        <v>4</v>
      </c>
      <c r="L54" s="184">
        <v>4</v>
      </c>
      <c r="M54" s="184">
        <v>4</v>
      </c>
      <c r="N54" s="184">
        <v>4</v>
      </c>
      <c r="O54" s="184">
        <v>4</v>
      </c>
      <c r="P54" s="184">
        <v>4</v>
      </c>
      <c r="Q54" s="184">
        <v>4</v>
      </c>
      <c r="R54" s="184">
        <v>4</v>
      </c>
      <c r="S54" s="184">
        <v>4</v>
      </c>
      <c r="T54" s="184">
        <v>4</v>
      </c>
      <c r="U54" s="184"/>
      <c r="V54" s="184"/>
      <c r="W54" s="184"/>
      <c r="X54" s="184"/>
      <c r="Y54" s="184"/>
      <c r="Z54" s="257"/>
      <c r="AA54" s="225">
        <f t="shared" si="0"/>
        <v>48</v>
      </c>
      <c r="AB54" s="225"/>
    </row>
    <row r="55" spans="1:28" s="150" customFormat="1" ht="9">
      <c r="A55" s="145">
        <v>7</v>
      </c>
      <c r="B55" s="146" t="s">
        <v>142</v>
      </c>
      <c r="C55" s="261" t="s">
        <v>147</v>
      </c>
      <c r="D55" s="16" t="s">
        <v>245</v>
      </c>
      <c r="E55" s="184">
        <f>VLOOKUP(D55,'DANH SACH H'!$A$2:$B$7,2,0)</f>
        <v>16</v>
      </c>
      <c r="F55" s="184"/>
      <c r="G55" s="184"/>
      <c r="H55" s="184"/>
      <c r="I55" s="184">
        <v>4</v>
      </c>
      <c r="J55" s="184">
        <v>4</v>
      </c>
      <c r="K55" s="184">
        <v>4</v>
      </c>
      <c r="L55" s="184">
        <v>4</v>
      </c>
      <c r="M55" s="184">
        <v>4</v>
      </c>
      <c r="N55" s="184">
        <v>4</v>
      </c>
      <c r="O55" s="184">
        <v>4</v>
      </c>
      <c r="P55" s="184">
        <v>4</v>
      </c>
      <c r="Q55" s="184">
        <v>4</v>
      </c>
      <c r="R55" s="184">
        <v>4</v>
      </c>
      <c r="S55" s="184">
        <v>4</v>
      </c>
      <c r="T55" s="184">
        <v>1</v>
      </c>
      <c r="U55" s="184"/>
      <c r="V55" s="184"/>
      <c r="W55" s="184"/>
      <c r="X55" s="184"/>
      <c r="Y55" s="184"/>
      <c r="Z55" s="257"/>
      <c r="AA55" s="225">
        <f t="shared" si="0"/>
        <v>45</v>
      </c>
      <c r="AB55" s="225"/>
    </row>
    <row r="56" spans="1:28" s="150" customFormat="1" ht="9">
      <c r="A56" s="145">
        <v>8</v>
      </c>
      <c r="B56" s="146" t="s">
        <v>142</v>
      </c>
      <c r="C56" s="261" t="s">
        <v>148</v>
      </c>
      <c r="D56" s="16" t="s">
        <v>245</v>
      </c>
      <c r="E56" s="184">
        <f>VLOOKUP(D56,'DANH SACH H'!$A$2:$B$7,2,0)</f>
        <v>16</v>
      </c>
      <c r="F56" s="184"/>
      <c r="G56" s="184"/>
      <c r="H56" s="184"/>
      <c r="I56" s="184">
        <v>4</v>
      </c>
      <c r="J56" s="184">
        <v>4</v>
      </c>
      <c r="K56" s="184">
        <v>4</v>
      </c>
      <c r="L56" s="184">
        <v>4</v>
      </c>
      <c r="M56" s="184">
        <v>4</v>
      </c>
      <c r="N56" s="184">
        <v>4</v>
      </c>
      <c r="O56" s="184">
        <v>4</v>
      </c>
      <c r="P56" s="184">
        <v>4</v>
      </c>
      <c r="Q56" s="184"/>
      <c r="R56" s="184"/>
      <c r="S56" s="184"/>
      <c r="T56" s="184"/>
      <c r="U56" s="184"/>
      <c r="V56" s="184"/>
      <c r="W56" s="184"/>
      <c r="X56" s="184"/>
      <c r="Y56" s="184"/>
      <c r="Z56" s="257"/>
      <c r="AA56" s="225">
        <f t="shared" si="0"/>
        <v>32</v>
      </c>
      <c r="AB56" s="225"/>
    </row>
    <row r="57" spans="1:28" s="150" customFormat="1" ht="9.75" thickBot="1">
      <c r="A57" s="255">
        <v>9</v>
      </c>
      <c r="B57" s="286" t="s">
        <v>142</v>
      </c>
      <c r="C57" s="130" t="s">
        <v>156</v>
      </c>
      <c r="D57" s="114" t="s">
        <v>245</v>
      </c>
      <c r="E57" s="119">
        <f>VLOOKUP(D57,'DANH SACH H'!$A$2:$B$7,2,0)</f>
        <v>16</v>
      </c>
      <c r="F57" s="119"/>
      <c r="G57" s="119"/>
      <c r="H57" s="119"/>
      <c r="I57" s="119">
        <v>4</v>
      </c>
      <c r="J57" s="119">
        <v>4</v>
      </c>
      <c r="K57" s="119">
        <v>4</v>
      </c>
      <c r="L57" s="119">
        <v>4</v>
      </c>
      <c r="M57" s="119">
        <v>4</v>
      </c>
      <c r="N57" s="119">
        <v>4</v>
      </c>
      <c r="O57" s="119">
        <v>4</v>
      </c>
      <c r="P57" s="119">
        <v>4</v>
      </c>
      <c r="Q57" s="119"/>
      <c r="R57" s="119"/>
      <c r="S57" s="119"/>
      <c r="T57" s="119"/>
      <c r="U57" s="119"/>
      <c r="V57" s="119"/>
      <c r="W57" s="119"/>
      <c r="X57" s="119"/>
      <c r="Y57" s="119"/>
      <c r="Z57" s="270"/>
      <c r="AA57" s="225">
        <f t="shared" si="0"/>
        <v>32</v>
      </c>
      <c r="AB57" s="225"/>
    </row>
    <row r="58" spans="1:28" s="150" customFormat="1" ht="12" customHeight="1" thickBot="1">
      <c r="A58" s="178">
        <v>1</v>
      </c>
      <c r="B58" s="268" t="s">
        <v>142</v>
      </c>
      <c r="C58" s="284" t="s">
        <v>272</v>
      </c>
      <c r="D58" s="41" t="s">
        <v>243</v>
      </c>
      <c r="E58" s="256">
        <f>VLOOKUP(D58,'DANH SACH H'!$A$2:$B$7,2,0)</f>
        <v>24</v>
      </c>
      <c r="F58" s="256">
        <v>4</v>
      </c>
      <c r="G58" s="256">
        <v>4</v>
      </c>
      <c r="H58" s="256">
        <v>4</v>
      </c>
      <c r="I58" s="256">
        <v>4</v>
      </c>
      <c r="J58" s="256">
        <v>4</v>
      </c>
      <c r="K58" s="256">
        <v>4</v>
      </c>
      <c r="L58" s="256">
        <v>4</v>
      </c>
      <c r="M58" s="256">
        <v>4</v>
      </c>
      <c r="N58" s="256">
        <v>4</v>
      </c>
      <c r="O58" s="256">
        <v>4</v>
      </c>
      <c r="P58" s="256">
        <v>4</v>
      </c>
      <c r="Q58" s="256">
        <v>4</v>
      </c>
      <c r="R58" s="256">
        <v>4</v>
      </c>
      <c r="S58" s="256">
        <v>4</v>
      </c>
      <c r="T58" s="256">
        <v>4</v>
      </c>
      <c r="U58" s="256"/>
      <c r="V58" s="256"/>
      <c r="W58" s="256"/>
      <c r="X58" s="256"/>
      <c r="Y58" s="256"/>
      <c r="Z58" s="272"/>
      <c r="AA58" s="225">
        <f t="shared" si="0"/>
        <v>60</v>
      </c>
      <c r="AB58" s="225"/>
    </row>
    <row r="59" spans="1:28" s="150" customFormat="1" ht="9">
      <c r="A59" s="145">
        <v>2</v>
      </c>
      <c r="B59" s="283" t="s">
        <v>134</v>
      </c>
      <c r="C59" s="284" t="s">
        <v>266</v>
      </c>
      <c r="D59" s="16" t="s">
        <v>243</v>
      </c>
      <c r="E59" s="184">
        <f>VLOOKUP(D59,'DANH SACH H'!$A$2:$B$7,2,0)</f>
        <v>24</v>
      </c>
      <c r="F59" s="184">
        <v>8</v>
      </c>
      <c r="G59" s="184">
        <v>8</v>
      </c>
      <c r="H59" s="184">
        <v>8</v>
      </c>
      <c r="I59" s="184">
        <v>6</v>
      </c>
      <c r="J59" s="184"/>
      <c r="K59" s="184"/>
      <c r="L59" s="184"/>
      <c r="M59" s="184"/>
      <c r="N59" s="184"/>
      <c r="O59" s="184"/>
      <c r="P59" s="184"/>
      <c r="Q59" s="184"/>
      <c r="R59" s="184"/>
      <c r="S59" s="184"/>
      <c r="T59" s="184"/>
      <c r="U59" s="184"/>
      <c r="V59" s="184"/>
      <c r="W59" s="184"/>
      <c r="X59" s="184"/>
      <c r="Y59" s="184"/>
      <c r="Z59" s="257"/>
      <c r="AA59" s="225">
        <f t="shared" si="0"/>
        <v>30</v>
      </c>
      <c r="AB59" s="225"/>
    </row>
    <row r="60" spans="1:28" s="150" customFormat="1" ht="9">
      <c r="A60" s="145"/>
      <c r="B60" s="131" t="s">
        <v>94</v>
      </c>
      <c r="C60" s="261" t="s">
        <v>309</v>
      </c>
      <c r="D60" s="16" t="s">
        <v>243</v>
      </c>
      <c r="E60" s="184">
        <f>VLOOKUP(D60,'DANH SACH H'!$A$2:$B$7,2,0)</f>
        <v>24</v>
      </c>
      <c r="F60" s="184">
        <v>8</v>
      </c>
      <c r="G60" s="184">
        <v>8</v>
      </c>
      <c r="H60" s="184">
        <v>8</v>
      </c>
      <c r="I60" s="184">
        <v>8</v>
      </c>
      <c r="J60" s="184">
        <v>8</v>
      </c>
      <c r="K60" s="184">
        <v>8</v>
      </c>
      <c r="L60" s="184">
        <v>8</v>
      </c>
      <c r="M60" s="184">
        <v>4</v>
      </c>
      <c r="N60" s="184"/>
      <c r="O60" s="184"/>
      <c r="P60" s="184"/>
      <c r="Q60" s="184"/>
      <c r="R60" s="184"/>
      <c r="S60" s="184"/>
      <c r="T60" s="184"/>
      <c r="U60" s="184"/>
      <c r="V60" s="184"/>
      <c r="W60" s="184"/>
      <c r="X60" s="184"/>
      <c r="Y60" s="184"/>
      <c r="Z60" s="257"/>
      <c r="AA60" s="225"/>
      <c r="AB60" s="225"/>
    </row>
    <row r="61" spans="1:28" s="150" customFormat="1" ht="9">
      <c r="A61" s="145"/>
      <c r="B61" s="131" t="s">
        <v>134</v>
      </c>
      <c r="C61" s="261" t="s">
        <v>310</v>
      </c>
      <c r="D61" s="16" t="s">
        <v>243</v>
      </c>
      <c r="E61" s="184">
        <f>VLOOKUP(D61,'DANH SACH H'!$A$2:$B$7,2,0)</f>
        <v>24</v>
      </c>
      <c r="F61" s="184">
        <v>8</v>
      </c>
      <c r="G61" s="184">
        <v>8</v>
      </c>
      <c r="H61" s="184">
        <v>8</v>
      </c>
      <c r="I61" s="184">
        <v>8</v>
      </c>
      <c r="J61" s="184">
        <v>8</v>
      </c>
      <c r="K61" s="184">
        <v>8</v>
      </c>
      <c r="L61" s="184">
        <v>8</v>
      </c>
      <c r="M61" s="184">
        <v>4</v>
      </c>
      <c r="N61" s="184"/>
      <c r="O61" s="184"/>
      <c r="P61" s="184"/>
      <c r="Q61" s="184"/>
      <c r="R61" s="184"/>
      <c r="S61" s="184"/>
      <c r="T61" s="184"/>
      <c r="U61" s="184"/>
      <c r="V61" s="184"/>
      <c r="W61" s="184"/>
      <c r="X61" s="184"/>
      <c r="Y61" s="184"/>
      <c r="Z61" s="257"/>
      <c r="AA61" s="225"/>
      <c r="AB61" s="225"/>
    </row>
    <row r="62" spans="1:28" s="150" customFormat="1" ht="9">
      <c r="A62" s="145">
        <v>4</v>
      </c>
      <c r="B62" s="346" t="s">
        <v>140</v>
      </c>
      <c r="C62" s="391" t="s">
        <v>273</v>
      </c>
      <c r="D62" s="16" t="s">
        <v>243</v>
      </c>
      <c r="E62" s="184">
        <f>VLOOKUP(D62,'DANH SACH H'!$A$2:$B$7,2,0)</f>
        <v>24</v>
      </c>
      <c r="F62" s="184"/>
      <c r="G62" s="184"/>
      <c r="H62" s="184"/>
      <c r="I62" s="184">
        <v>8</v>
      </c>
      <c r="J62" s="184">
        <v>8</v>
      </c>
      <c r="K62" s="184">
        <v>8</v>
      </c>
      <c r="L62" s="184">
        <v>8</v>
      </c>
      <c r="M62" s="184">
        <v>8</v>
      </c>
      <c r="N62" s="184">
        <v>8</v>
      </c>
      <c r="O62" s="184">
        <v>8</v>
      </c>
      <c r="P62" s="184">
        <v>8</v>
      </c>
      <c r="Q62" s="184">
        <v>8</v>
      </c>
      <c r="R62" s="184">
        <v>8</v>
      </c>
      <c r="S62" s="184">
        <v>8</v>
      </c>
      <c r="T62" s="184">
        <v>8</v>
      </c>
      <c r="U62" s="184">
        <v>8</v>
      </c>
      <c r="V62" s="184">
        <v>16</v>
      </c>
      <c r="W62" s="184"/>
      <c r="X62" s="184"/>
      <c r="Y62" s="184"/>
      <c r="Z62" s="257"/>
      <c r="AA62" s="225">
        <f t="shared" si="0"/>
        <v>120</v>
      </c>
      <c r="AB62" s="225"/>
    </row>
    <row r="63" spans="1:28" s="150" customFormat="1" ht="9">
      <c r="A63" s="145">
        <v>5</v>
      </c>
      <c r="B63" s="146" t="s">
        <v>142</v>
      </c>
      <c r="C63" s="261" t="s">
        <v>146</v>
      </c>
      <c r="D63" s="16" t="s">
        <v>243</v>
      </c>
      <c r="E63" s="184">
        <f>VLOOKUP(D63,'DANH SACH H'!$A$2:$B$7,2,0)</f>
        <v>24</v>
      </c>
      <c r="F63" s="184"/>
      <c r="G63" s="184"/>
      <c r="H63" s="184">
        <v>4</v>
      </c>
      <c r="I63" s="184">
        <v>4</v>
      </c>
      <c r="J63" s="184">
        <v>4</v>
      </c>
      <c r="K63" s="184">
        <v>4</v>
      </c>
      <c r="L63" s="184">
        <v>4</v>
      </c>
      <c r="M63" s="184">
        <v>4</v>
      </c>
      <c r="N63" s="184">
        <v>4</v>
      </c>
      <c r="O63" s="184">
        <v>4</v>
      </c>
      <c r="P63" s="184">
        <v>4</v>
      </c>
      <c r="Q63" s="184">
        <v>4</v>
      </c>
      <c r="R63" s="184">
        <v>4</v>
      </c>
      <c r="S63" s="184">
        <v>4</v>
      </c>
      <c r="T63" s="184"/>
      <c r="U63" s="184"/>
      <c r="V63" s="184"/>
      <c r="W63" s="184"/>
      <c r="X63" s="184"/>
      <c r="Y63" s="184"/>
      <c r="Z63" s="257"/>
      <c r="AA63" s="225">
        <f t="shared" si="0"/>
        <v>48</v>
      </c>
      <c r="AB63" s="225"/>
    </row>
    <row r="64" spans="1:28" s="150" customFormat="1" ht="9">
      <c r="A64" s="145">
        <v>6</v>
      </c>
      <c r="B64" s="146" t="s">
        <v>142</v>
      </c>
      <c r="C64" s="261" t="s">
        <v>147</v>
      </c>
      <c r="D64" s="16" t="s">
        <v>243</v>
      </c>
      <c r="E64" s="184">
        <f>VLOOKUP(D64,'DANH SACH H'!$A$2:$B$7,2,0)</f>
        <v>24</v>
      </c>
      <c r="F64" s="184"/>
      <c r="G64" s="184"/>
      <c r="H64" s="184">
        <v>4</v>
      </c>
      <c r="I64" s="184">
        <v>4</v>
      </c>
      <c r="J64" s="184">
        <v>4</v>
      </c>
      <c r="K64" s="184">
        <v>4</v>
      </c>
      <c r="L64" s="184">
        <v>4</v>
      </c>
      <c r="M64" s="184">
        <v>4</v>
      </c>
      <c r="N64" s="184">
        <v>4</v>
      </c>
      <c r="O64" s="184">
        <v>4</v>
      </c>
      <c r="P64" s="184">
        <v>4</v>
      </c>
      <c r="Q64" s="184">
        <v>4</v>
      </c>
      <c r="R64" s="184">
        <v>4</v>
      </c>
      <c r="S64" s="184">
        <v>1</v>
      </c>
      <c r="T64" s="184"/>
      <c r="U64" s="184"/>
      <c r="V64" s="184"/>
      <c r="W64" s="184"/>
      <c r="X64" s="184"/>
      <c r="Y64" s="184"/>
      <c r="Z64" s="257"/>
      <c r="AA64" s="225">
        <f t="shared" si="0"/>
        <v>45</v>
      </c>
      <c r="AB64" s="225"/>
    </row>
    <row r="65" spans="1:28" s="150" customFormat="1" ht="9">
      <c r="A65" s="145">
        <v>7</v>
      </c>
      <c r="B65" s="146" t="s">
        <v>142</v>
      </c>
      <c r="C65" s="261" t="s">
        <v>148</v>
      </c>
      <c r="D65" s="16" t="s">
        <v>243</v>
      </c>
      <c r="E65" s="184">
        <f>VLOOKUP(D65,'DANH SACH H'!$A$2:$B$7,2,0)</f>
        <v>24</v>
      </c>
      <c r="F65" s="184"/>
      <c r="G65" s="184"/>
      <c r="H65" s="184">
        <v>4</v>
      </c>
      <c r="I65" s="184">
        <v>4</v>
      </c>
      <c r="J65" s="184">
        <v>4</v>
      </c>
      <c r="K65" s="184">
        <v>4</v>
      </c>
      <c r="L65" s="184">
        <v>4</v>
      </c>
      <c r="M65" s="184">
        <v>4</v>
      </c>
      <c r="N65" s="184">
        <v>4</v>
      </c>
      <c r="O65" s="184">
        <v>4</v>
      </c>
      <c r="P65" s="184"/>
      <c r="Q65" s="184"/>
      <c r="R65" s="184"/>
      <c r="S65" s="184"/>
      <c r="T65" s="184"/>
      <c r="U65" s="184"/>
      <c r="V65" s="184"/>
      <c r="W65" s="184"/>
      <c r="X65" s="184"/>
      <c r="Y65" s="184"/>
      <c r="Z65" s="257"/>
      <c r="AA65" s="225">
        <f t="shared" si="0"/>
        <v>32</v>
      </c>
      <c r="AB65" s="225"/>
    </row>
    <row r="66" spans="1:28" s="150" customFormat="1" ht="9.75" thickBot="1">
      <c r="A66" s="255">
        <v>8</v>
      </c>
      <c r="B66" s="286" t="s">
        <v>142</v>
      </c>
      <c r="C66" s="130" t="s">
        <v>156</v>
      </c>
      <c r="D66" s="114" t="s">
        <v>243</v>
      </c>
      <c r="E66" s="119">
        <f>VLOOKUP(D66,'DANH SACH H'!$A$2:$B$7,2,0)</f>
        <v>24</v>
      </c>
      <c r="F66" s="119"/>
      <c r="G66" s="119"/>
      <c r="H66" s="119">
        <v>4</v>
      </c>
      <c r="I66" s="119">
        <v>4</v>
      </c>
      <c r="J66" s="119">
        <v>4</v>
      </c>
      <c r="K66" s="119">
        <v>4</v>
      </c>
      <c r="L66" s="119">
        <v>4</v>
      </c>
      <c r="M66" s="119">
        <v>4</v>
      </c>
      <c r="N66" s="119">
        <v>4</v>
      </c>
      <c r="O66" s="119">
        <v>4</v>
      </c>
      <c r="P66" s="119"/>
      <c r="Q66" s="119"/>
      <c r="R66" s="119"/>
      <c r="S66" s="119"/>
      <c r="T66" s="119"/>
      <c r="U66" s="119"/>
      <c r="V66" s="119"/>
      <c r="W66" s="119"/>
      <c r="X66" s="119"/>
      <c r="Y66" s="119"/>
      <c r="Z66" s="270"/>
      <c r="AA66" s="225">
        <f t="shared" si="0"/>
        <v>32</v>
      </c>
      <c r="AB66" s="225"/>
    </row>
    <row r="67" spans="1:28" s="150" customFormat="1" ht="9">
      <c r="A67" s="178">
        <v>1</v>
      </c>
      <c r="B67" s="268" t="s">
        <v>142</v>
      </c>
      <c r="C67" s="271" t="s">
        <v>276</v>
      </c>
      <c r="D67" s="41" t="s">
        <v>275</v>
      </c>
      <c r="E67" s="256">
        <f>VLOOKUP(D67,'DANH SACH H'!$A$2:$B$8,2,0)</f>
        <v>30</v>
      </c>
      <c r="F67" s="256"/>
      <c r="G67" s="256"/>
      <c r="H67" s="256"/>
      <c r="I67" s="256"/>
      <c r="J67" s="256"/>
      <c r="K67" s="256"/>
      <c r="L67" s="256"/>
      <c r="M67" s="256"/>
      <c r="N67" s="256"/>
      <c r="O67" s="256">
        <v>4</v>
      </c>
      <c r="P67" s="256">
        <v>4</v>
      </c>
      <c r="Q67" s="256">
        <v>4</v>
      </c>
      <c r="R67" s="256">
        <v>4</v>
      </c>
      <c r="S67" s="256">
        <v>4</v>
      </c>
      <c r="T67" s="256">
        <v>4</v>
      </c>
      <c r="U67" s="256">
        <v>4</v>
      </c>
      <c r="V67" s="256">
        <v>2</v>
      </c>
      <c r="W67" s="256"/>
      <c r="X67" s="256"/>
      <c r="Y67" s="256"/>
      <c r="Z67" s="272"/>
      <c r="AA67" s="225">
        <f t="shared" si="0"/>
        <v>30</v>
      </c>
      <c r="AB67" s="225"/>
    </row>
    <row r="68" spans="1:28" s="150" customFormat="1" ht="9">
      <c r="A68" s="145">
        <v>2</v>
      </c>
      <c r="B68" s="146" t="s">
        <v>142</v>
      </c>
      <c r="C68" s="261" t="s">
        <v>277</v>
      </c>
      <c r="D68" s="16" t="s">
        <v>275</v>
      </c>
      <c r="E68" s="184">
        <f>VLOOKUP(D68,'DANH SACH H'!$A$2:$B$8,2,0)</f>
        <v>30</v>
      </c>
      <c r="F68" s="184"/>
      <c r="G68" s="184"/>
      <c r="H68" s="184"/>
      <c r="I68" s="184"/>
      <c r="J68" s="186"/>
      <c r="K68" s="186"/>
      <c r="L68" s="186"/>
      <c r="M68" s="186"/>
      <c r="N68" s="186"/>
      <c r="O68" s="184"/>
      <c r="P68" s="184"/>
      <c r="Q68" s="184"/>
      <c r="R68" s="184"/>
      <c r="S68" s="184"/>
      <c r="T68" s="184"/>
      <c r="U68" s="184"/>
      <c r="V68" s="184"/>
      <c r="W68" s="184"/>
      <c r="X68" s="184"/>
      <c r="Y68" s="184"/>
      <c r="Z68" s="257"/>
      <c r="AA68" s="225">
        <f t="shared" si="0"/>
        <v>0</v>
      </c>
      <c r="AB68" s="225"/>
    </row>
    <row r="69" spans="1:28" s="150" customFormat="1" ht="9">
      <c r="A69" s="145">
        <v>3</v>
      </c>
      <c r="B69" s="146" t="s">
        <v>75</v>
      </c>
      <c r="C69" s="261" t="s">
        <v>214</v>
      </c>
      <c r="D69" s="16" t="s">
        <v>275</v>
      </c>
      <c r="E69" s="184">
        <f>VLOOKUP(D69,'DANH SACH H'!$A$2:$B$8,2,0)</f>
        <v>30</v>
      </c>
      <c r="F69" s="184">
        <v>4</v>
      </c>
      <c r="G69" s="184">
        <v>4</v>
      </c>
      <c r="H69" s="184">
        <v>4</v>
      </c>
      <c r="I69" s="184">
        <v>4</v>
      </c>
      <c r="J69" s="184">
        <v>4</v>
      </c>
      <c r="K69" s="184">
        <v>4</v>
      </c>
      <c r="L69" s="184">
        <v>4</v>
      </c>
      <c r="M69" s="184">
        <v>4</v>
      </c>
      <c r="N69" s="184">
        <v>4</v>
      </c>
      <c r="O69" s="184">
        <v>4</v>
      </c>
      <c r="P69" s="184">
        <v>4</v>
      </c>
      <c r="Q69" s="184">
        <v>8</v>
      </c>
      <c r="R69" s="184">
        <v>8</v>
      </c>
      <c r="S69" s="184">
        <v>8</v>
      </c>
      <c r="T69" s="184">
        <v>7</v>
      </c>
      <c r="U69" s="184"/>
      <c r="V69" s="184"/>
      <c r="W69" s="184"/>
      <c r="X69" s="184"/>
      <c r="Y69" s="184"/>
      <c r="Z69" s="257"/>
      <c r="AA69" s="225">
        <f t="shared" si="0"/>
        <v>75</v>
      </c>
      <c r="AB69" s="225"/>
    </row>
    <row r="70" spans="1:28" s="150" customFormat="1" ht="18">
      <c r="A70" s="145">
        <v>4</v>
      </c>
      <c r="B70" s="146" t="s">
        <v>75</v>
      </c>
      <c r="C70" s="261" t="s">
        <v>215</v>
      </c>
      <c r="D70" s="16" t="s">
        <v>275</v>
      </c>
      <c r="E70" s="184">
        <f>VLOOKUP(D70,'DANH SACH H'!$A$2:$B$8,2,0)</f>
        <v>30</v>
      </c>
      <c r="F70" s="184">
        <v>3</v>
      </c>
      <c r="G70" s="184">
        <v>3</v>
      </c>
      <c r="H70" s="184">
        <v>3</v>
      </c>
      <c r="I70" s="184">
        <v>3</v>
      </c>
      <c r="J70" s="184">
        <v>3</v>
      </c>
      <c r="K70" s="184">
        <v>3</v>
      </c>
      <c r="L70" s="184">
        <v>3</v>
      </c>
      <c r="M70" s="184">
        <v>3</v>
      </c>
      <c r="N70" s="184">
        <v>3</v>
      </c>
      <c r="O70" s="184">
        <v>3</v>
      </c>
      <c r="P70" s="184">
        <v>3</v>
      </c>
      <c r="Q70" s="184">
        <v>3</v>
      </c>
      <c r="R70" s="184">
        <v>3</v>
      </c>
      <c r="S70" s="184">
        <v>3</v>
      </c>
      <c r="T70" s="184">
        <v>3</v>
      </c>
      <c r="U70" s="184"/>
      <c r="V70" s="184"/>
      <c r="W70" s="184"/>
      <c r="X70" s="184"/>
      <c r="Y70" s="184"/>
      <c r="Z70" s="257"/>
      <c r="AA70" s="225">
        <f t="shared" si="0"/>
        <v>45</v>
      </c>
      <c r="AB70" s="225"/>
    </row>
    <row r="71" spans="1:28" s="150" customFormat="1" ht="9">
      <c r="A71" s="145">
        <v>5</v>
      </c>
      <c r="B71" s="146" t="s">
        <v>72</v>
      </c>
      <c r="C71" s="261" t="s">
        <v>217</v>
      </c>
      <c r="D71" s="16" t="s">
        <v>275</v>
      </c>
      <c r="E71" s="184">
        <f>VLOOKUP(D71,'DANH SACH H'!$A$2:$B$8,2,0)</f>
        <v>30</v>
      </c>
      <c r="F71" s="184"/>
      <c r="G71" s="184">
        <v>6</v>
      </c>
      <c r="H71" s="184">
        <v>6</v>
      </c>
      <c r="I71" s="184">
        <v>6</v>
      </c>
      <c r="J71" s="184">
        <v>6</v>
      </c>
      <c r="K71" s="184">
        <v>6</v>
      </c>
      <c r="L71" s="184">
        <v>6</v>
      </c>
      <c r="M71" s="184">
        <v>6</v>
      </c>
      <c r="N71" s="184">
        <v>6</v>
      </c>
      <c r="O71" s="184">
        <v>6</v>
      </c>
      <c r="P71" s="184">
        <v>6</v>
      </c>
      <c r="Q71" s="184">
        <v>6</v>
      </c>
      <c r="R71" s="184">
        <v>6</v>
      </c>
      <c r="S71" s="184">
        <v>6</v>
      </c>
      <c r="T71" s="184">
        <v>6</v>
      </c>
      <c r="U71" s="184">
        <v>6</v>
      </c>
      <c r="V71" s="184"/>
      <c r="W71" s="184"/>
      <c r="X71" s="184"/>
      <c r="Y71" s="184"/>
      <c r="Z71" s="257"/>
      <c r="AA71" s="225">
        <f t="shared" si="0"/>
        <v>90</v>
      </c>
      <c r="AB71" s="225"/>
    </row>
    <row r="72" spans="1:28" s="150" customFormat="1" ht="9">
      <c r="A72" s="145">
        <v>6</v>
      </c>
      <c r="B72" s="146" t="s">
        <v>73</v>
      </c>
      <c r="C72" s="261" t="s">
        <v>216</v>
      </c>
      <c r="D72" s="16" t="s">
        <v>275</v>
      </c>
      <c r="E72" s="184">
        <f>VLOOKUP(D72,'DANH SACH H'!$A$2:$B$8,2,0)</f>
        <v>30</v>
      </c>
      <c r="F72" s="184">
        <v>6</v>
      </c>
      <c r="G72" s="184">
        <v>6</v>
      </c>
      <c r="H72" s="184">
        <v>6</v>
      </c>
      <c r="I72" s="184">
        <v>6</v>
      </c>
      <c r="J72" s="184">
        <v>9</v>
      </c>
      <c r="K72" s="184">
        <v>9</v>
      </c>
      <c r="L72" s="184">
        <v>9</v>
      </c>
      <c r="M72" s="184">
        <v>9</v>
      </c>
      <c r="N72" s="184">
        <v>9</v>
      </c>
      <c r="O72" s="184">
        <v>9</v>
      </c>
      <c r="P72" s="184">
        <v>9</v>
      </c>
      <c r="Q72" s="184">
        <v>9</v>
      </c>
      <c r="R72" s="184">
        <v>6</v>
      </c>
      <c r="S72" s="184">
        <v>6</v>
      </c>
      <c r="T72" s="184">
        <v>6</v>
      </c>
      <c r="U72" s="184">
        <v>6</v>
      </c>
      <c r="V72" s="184"/>
      <c r="W72" s="184"/>
      <c r="X72" s="184"/>
      <c r="Y72" s="184"/>
      <c r="Z72" s="257"/>
      <c r="AA72" s="225">
        <f t="shared" si="0"/>
        <v>120</v>
      </c>
      <c r="AB72" s="225"/>
    </row>
    <row r="73" spans="1:28" s="150" customFormat="1" ht="9">
      <c r="A73" s="145">
        <v>7</v>
      </c>
      <c r="B73" s="146" t="s">
        <v>142</v>
      </c>
      <c r="C73" s="261" t="s">
        <v>146</v>
      </c>
      <c r="D73" s="16" t="s">
        <v>275</v>
      </c>
      <c r="E73" s="184">
        <f>VLOOKUP(D73,'DANH SACH H'!$A$2:$B$8,2,0)</f>
        <v>30</v>
      </c>
      <c r="F73" s="184"/>
      <c r="G73" s="184">
        <v>4</v>
      </c>
      <c r="H73" s="184">
        <v>4</v>
      </c>
      <c r="I73" s="184">
        <v>4</v>
      </c>
      <c r="J73" s="184">
        <v>4</v>
      </c>
      <c r="K73" s="184">
        <v>4</v>
      </c>
      <c r="L73" s="184">
        <v>4</v>
      </c>
      <c r="M73" s="184">
        <v>4</v>
      </c>
      <c r="N73" s="184">
        <v>4</v>
      </c>
      <c r="O73" s="184">
        <v>4</v>
      </c>
      <c r="P73" s="184">
        <v>4</v>
      </c>
      <c r="Q73" s="184">
        <v>4</v>
      </c>
      <c r="R73" s="184">
        <v>4</v>
      </c>
      <c r="S73" s="184"/>
      <c r="T73" s="184"/>
      <c r="U73" s="184"/>
      <c r="V73" s="184"/>
      <c r="W73" s="184"/>
      <c r="X73" s="184"/>
      <c r="Y73" s="184"/>
      <c r="Z73" s="257"/>
      <c r="AA73" s="225">
        <f t="shared" si="0"/>
        <v>48</v>
      </c>
      <c r="AB73" s="225"/>
    </row>
    <row r="74" spans="1:28" s="150" customFormat="1" ht="9">
      <c r="A74" s="145">
        <v>8</v>
      </c>
      <c r="B74" s="146" t="s">
        <v>142</v>
      </c>
      <c r="C74" s="261" t="s">
        <v>147</v>
      </c>
      <c r="D74" s="16" t="s">
        <v>275</v>
      </c>
      <c r="E74" s="184">
        <f>VLOOKUP(D74,'DANH SACH H'!$A$2:$B$8,2,0)</f>
        <v>30</v>
      </c>
      <c r="F74" s="184"/>
      <c r="G74" s="184">
        <v>4</v>
      </c>
      <c r="H74" s="184">
        <v>4</v>
      </c>
      <c r="I74" s="184">
        <v>4</v>
      </c>
      <c r="J74" s="184">
        <v>4</v>
      </c>
      <c r="K74" s="184">
        <v>4</v>
      </c>
      <c r="L74" s="184">
        <v>4</v>
      </c>
      <c r="M74" s="184">
        <v>4</v>
      </c>
      <c r="N74" s="184">
        <v>4</v>
      </c>
      <c r="O74" s="184">
        <v>4</v>
      </c>
      <c r="P74" s="184">
        <v>4</v>
      </c>
      <c r="Q74" s="184">
        <v>4</v>
      </c>
      <c r="R74" s="184">
        <v>1</v>
      </c>
      <c r="S74" s="184"/>
      <c r="T74" s="184"/>
      <c r="U74" s="184"/>
      <c r="V74" s="184"/>
      <c r="W74" s="184"/>
      <c r="X74" s="184"/>
      <c r="Y74" s="184"/>
      <c r="Z74" s="257"/>
      <c r="AA74" s="225">
        <f t="shared" si="0"/>
        <v>45</v>
      </c>
      <c r="AB74" s="225"/>
    </row>
    <row r="75" spans="1:28" s="150" customFormat="1" ht="9">
      <c r="A75" s="145">
        <v>9</v>
      </c>
      <c r="B75" s="146" t="s">
        <v>142</v>
      </c>
      <c r="C75" s="261" t="s">
        <v>148</v>
      </c>
      <c r="D75" s="16" t="s">
        <v>275</v>
      </c>
      <c r="E75" s="184">
        <f>VLOOKUP(D75,'DANH SACH H'!$A$2:$B$8,2,0)</f>
        <v>30</v>
      </c>
      <c r="F75" s="184"/>
      <c r="G75" s="184">
        <v>4</v>
      </c>
      <c r="H75" s="184">
        <v>4</v>
      </c>
      <c r="I75" s="184">
        <v>4</v>
      </c>
      <c r="J75" s="184">
        <v>4</v>
      </c>
      <c r="K75" s="184">
        <v>4</v>
      </c>
      <c r="L75" s="184">
        <v>4</v>
      </c>
      <c r="M75" s="184">
        <v>4</v>
      </c>
      <c r="N75" s="184">
        <v>4</v>
      </c>
      <c r="O75" s="184"/>
      <c r="P75" s="184"/>
      <c r="Q75" s="184"/>
      <c r="R75" s="184"/>
      <c r="S75" s="184"/>
      <c r="T75" s="184"/>
      <c r="U75" s="184"/>
      <c r="V75" s="184"/>
      <c r="W75" s="184"/>
      <c r="X75" s="184"/>
      <c r="Y75" s="184"/>
      <c r="Z75" s="257"/>
      <c r="AA75" s="225">
        <f t="shared" si="0"/>
        <v>32</v>
      </c>
      <c r="AB75" s="225"/>
    </row>
    <row r="76" spans="1:28" s="150" customFormat="1" ht="9">
      <c r="A76" s="145">
        <v>10</v>
      </c>
      <c r="B76" s="146" t="s">
        <v>142</v>
      </c>
      <c r="C76" s="261" t="s">
        <v>156</v>
      </c>
      <c r="D76" s="16" t="s">
        <v>275</v>
      </c>
      <c r="E76" s="184">
        <f>VLOOKUP(D76,'DANH SACH H'!$A$2:$B$8,2,0)</f>
        <v>30</v>
      </c>
      <c r="F76" s="184"/>
      <c r="G76" s="184"/>
      <c r="H76" s="184"/>
      <c r="I76" s="184"/>
      <c r="J76" s="186"/>
      <c r="K76" s="186"/>
      <c r="L76" s="186"/>
      <c r="M76" s="186"/>
      <c r="N76" s="186"/>
      <c r="O76" s="184">
        <v>4</v>
      </c>
      <c r="P76" s="184">
        <v>4</v>
      </c>
      <c r="Q76" s="184">
        <v>4</v>
      </c>
      <c r="R76" s="184">
        <v>4</v>
      </c>
      <c r="S76" s="184">
        <v>4</v>
      </c>
      <c r="T76" s="184">
        <v>4</v>
      </c>
      <c r="U76" s="184">
        <v>4</v>
      </c>
      <c r="V76" s="184">
        <v>4</v>
      </c>
      <c r="W76" s="184"/>
      <c r="X76" s="184"/>
      <c r="Y76" s="184"/>
      <c r="Z76" s="257"/>
      <c r="AA76" s="225">
        <f t="shared" si="0"/>
        <v>32</v>
      </c>
      <c r="AB76" s="225"/>
    </row>
    <row r="77" spans="1:28" s="150" customFormat="1" ht="9.75" thickBot="1">
      <c r="A77" s="255"/>
      <c r="B77" s="286" t="s">
        <v>134</v>
      </c>
      <c r="C77" s="118" t="s">
        <v>128</v>
      </c>
      <c r="D77" s="114" t="s">
        <v>275</v>
      </c>
      <c r="E77" s="119">
        <f>VLOOKUP(D77,'DANH SACH H'!$A$2:$B$8,2,0)</f>
        <v>30</v>
      </c>
      <c r="F77" s="119"/>
      <c r="G77" s="119"/>
      <c r="H77" s="119"/>
      <c r="I77" s="119"/>
      <c r="J77" s="119"/>
      <c r="K77" s="119"/>
      <c r="L77" s="119"/>
      <c r="M77" s="119"/>
      <c r="N77" s="119"/>
      <c r="O77" s="119"/>
      <c r="P77" s="119"/>
      <c r="Q77" s="119"/>
      <c r="R77" s="119"/>
      <c r="S77" s="119"/>
      <c r="T77" s="119"/>
      <c r="U77" s="119"/>
      <c r="V77" s="119"/>
      <c r="W77" s="119"/>
      <c r="X77" s="119"/>
      <c r="Y77" s="119"/>
      <c r="Z77" s="270"/>
      <c r="AA77" s="225">
        <f t="shared" si="0"/>
        <v>0</v>
      </c>
      <c r="AB77" s="225"/>
    </row>
    <row r="78" spans="1:28" s="150" customFormat="1" ht="9.75" thickBot="1">
      <c r="A78" s="178">
        <v>1</v>
      </c>
      <c r="B78" s="268" t="s">
        <v>142</v>
      </c>
      <c r="C78" s="271" t="s">
        <v>276</v>
      </c>
      <c r="D78" s="41" t="s">
        <v>361</v>
      </c>
      <c r="E78" s="256">
        <f>VLOOKUP(D78,'DANH SACH H'!$A$2:$B$9,2,0)</f>
        <v>15</v>
      </c>
      <c r="F78" s="256">
        <v>4</v>
      </c>
      <c r="G78" s="256">
        <v>4</v>
      </c>
      <c r="H78" s="256">
        <v>4</v>
      </c>
      <c r="I78" s="256">
        <v>4</v>
      </c>
      <c r="J78" s="256">
        <v>4</v>
      </c>
      <c r="K78" s="256">
        <v>4</v>
      </c>
      <c r="L78" s="256">
        <v>4</v>
      </c>
      <c r="M78" s="256">
        <v>4</v>
      </c>
      <c r="N78" s="256">
        <v>4</v>
      </c>
      <c r="O78" s="256">
        <v>4</v>
      </c>
      <c r="P78" s="256">
        <v>4</v>
      </c>
      <c r="Q78" s="256">
        <v>4</v>
      </c>
      <c r="R78" s="256">
        <v>4</v>
      </c>
      <c r="S78" s="256">
        <v>4</v>
      </c>
      <c r="T78" s="256">
        <v>4</v>
      </c>
      <c r="U78" s="256"/>
      <c r="V78" s="256"/>
      <c r="W78" s="256"/>
      <c r="X78" s="256"/>
      <c r="Y78" s="256"/>
      <c r="Z78" s="272"/>
      <c r="AA78" s="225">
        <f t="shared" si="0"/>
        <v>60</v>
      </c>
      <c r="AB78" s="225"/>
    </row>
    <row r="79" spans="1:28" s="150" customFormat="1" ht="9.75" thickBot="1">
      <c r="A79" s="145">
        <v>2</v>
      </c>
      <c r="B79" s="146" t="s">
        <v>142</v>
      </c>
      <c r="C79" s="261" t="s">
        <v>277</v>
      </c>
      <c r="D79" s="41" t="s">
        <v>361</v>
      </c>
      <c r="E79" s="184">
        <f>VLOOKUP(D79,'DANH SACH H'!$A$2:$B$9,2,0)</f>
        <v>15</v>
      </c>
      <c r="F79" s="184"/>
      <c r="G79" s="184"/>
      <c r="H79" s="184"/>
      <c r="I79" s="184"/>
      <c r="J79" s="184"/>
      <c r="K79" s="184"/>
      <c r="L79" s="184"/>
      <c r="M79" s="184"/>
      <c r="N79" s="184"/>
      <c r="O79" s="184"/>
      <c r="P79" s="184"/>
      <c r="Q79" s="184"/>
      <c r="R79" s="184"/>
      <c r="S79" s="184"/>
      <c r="T79" s="184"/>
      <c r="U79" s="184"/>
      <c r="V79" s="184"/>
      <c r="W79" s="184"/>
      <c r="X79" s="184"/>
      <c r="Y79" s="184"/>
      <c r="Z79" s="257"/>
      <c r="AA79" s="225">
        <f aca="true" t="shared" si="1" ref="AA79:AA93">SUM(F79:Y79)</f>
        <v>0</v>
      </c>
      <c r="AB79" s="225"/>
    </row>
    <row r="80" spans="1:28" s="150" customFormat="1" ht="9.75" thickBot="1">
      <c r="A80" s="145">
        <v>3</v>
      </c>
      <c r="B80" s="146" t="s">
        <v>75</v>
      </c>
      <c r="C80" s="261" t="s">
        <v>214</v>
      </c>
      <c r="D80" s="41" t="s">
        <v>361</v>
      </c>
      <c r="E80" s="184">
        <f>VLOOKUP(D80,'DANH SACH H'!$A$2:$B$9,2,0)</f>
        <v>15</v>
      </c>
      <c r="F80" s="184">
        <v>4</v>
      </c>
      <c r="G80" s="184">
        <v>4</v>
      </c>
      <c r="H80" s="184">
        <v>4</v>
      </c>
      <c r="I80" s="184">
        <v>4</v>
      </c>
      <c r="J80" s="184">
        <v>4</v>
      </c>
      <c r="K80" s="184">
        <v>4</v>
      </c>
      <c r="L80" s="184">
        <v>4</v>
      </c>
      <c r="M80" s="184">
        <v>4</v>
      </c>
      <c r="N80" s="184">
        <v>4</v>
      </c>
      <c r="O80" s="184">
        <v>4</v>
      </c>
      <c r="P80" s="184">
        <v>4</v>
      </c>
      <c r="Q80" s="184">
        <v>4</v>
      </c>
      <c r="R80" s="184">
        <v>4</v>
      </c>
      <c r="S80" s="184">
        <v>4</v>
      </c>
      <c r="T80" s="184">
        <v>4</v>
      </c>
      <c r="U80" s="184">
        <v>4</v>
      </c>
      <c r="V80" s="184">
        <v>4</v>
      </c>
      <c r="W80" s="184">
        <v>4</v>
      </c>
      <c r="X80" s="184">
        <v>3</v>
      </c>
      <c r="Y80" s="184"/>
      <c r="Z80" s="257"/>
      <c r="AA80" s="225">
        <f t="shared" si="1"/>
        <v>75</v>
      </c>
      <c r="AB80" s="225"/>
    </row>
    <row r="81" spans="1:28" s="150" customFormat="1" ht="18" customHeight="1" thickBot="1">
      <c r="A81" s="145">
        <v>4</v>
      </c>
      <c r="B81" s="146" t="s">
        <v>75</v>
      </c>
      <c r="C81" s="261" t="s">
        <v>215</v>
      </c>
      <c r="D81" s="41" t="s">
        <v>361</v>
      </c>
      <c r="E81" s="184">
        <f>VLOOKUP(D81,'DANH SACH H'!$A$2:$B$9,2,0)</f>
        <v>15</v>
      </c>
      <c r="F81" s="184">
        <v>4</v>
      </c>
      <c r="G81" s="184">
        <v>4</v>
      </c>
      <c r="H81" s="184">
        <v>4</v>
      </c>
      <c r="I81" s="184">
        <v>4</v>
      </c>
      <c r="J81" s="184">
        <v>4</v>
      </c>
      <c r="K81" s="184">
        <v>4</v>
      </c>
      <c r="L81" s="184">
        <v>4</v>
      </c>
      <c r="M81" s="184">
        <v>4</v>
      </c>
      <c r="N81" s="184">
        <v>4</v>
      </c>
      <c r="O81" s="184">
        <v>4</v>
      </c>
      <c r="P81" s="184">
        <v>4</v>
      </c>
      <c r="Q81" s="184">
        <v>1</v>
      </c>
      <c r="R81" s="184"/>
      <c r="S81" s="184"/>
      <c r="T81" s="184"/>
      <c r="U81" s="184"/>
      <c r="V81" s="184"/>
      <c r="W81" s="184"/>
      <c r="X81" s="184"/>
      <c r="Y81" s="184"/>
      <c r="Z81" s="257"/>
      <c r="AA81" s="225">
        <f t="shared" si="1"/>
        <v>45</v>
      </c>
      <c r="AB81" s="225"/>
    </row>
    <row r="82" spans="1:28" s="150" customFormat="1" ht="9.75" thickBot="1">
      <c r="A82" s="145">
        <v>5</v>
      </c>
      <c r="B82" s="283" t="s">
        <v>72</v>
      </c>
      <c r="C82" s="261" t="s">
        <v>217</v>
      </c>
      <c r="D82" s="41" t="s">
        <v>361</v>
      </c>
      <c r="E82" s="184">
        <f>VLOOKUP(D82,'DANH SACH H'!$A$2:$B$9,2,0)</f>
        <v>15</v>
      </c>
      <c r="F82" s="184"/>
      <c r="G82" s="184">
        <v>6</v>
      </c>
      <c r="H82" s="184">
        <v>6</v>
      </c>
      <c r="I82" s="184">
        <v>6</v>
      </c>
      <c r="J82" s="184">
        <v>6</v>
      </c>
      <c r="K82" s="184">
        <v>6</v>
      </c>
      <c r="L82" s="184">
        <v>6</v>
      </c>
      <c r="M82" s="184">
        <v>6</v>
      </c>
      <c r="N82" s="184">
        <v>6</v>
      </c>
      <c r="O82" s="184">
        <v>6</v>
      </c>
      <c r="P82" s="184">
        <v>6</v>
      </c>
      <c r="Q82" s="184">
        <v>6</v>
      </c>
      <c r="R82" s="184">
        <v>6</v>
      </c>
      <c r="S82" s="184">
        <v>6</v>
      </c>
      <c r="T82" s="184">
        <v>6</v>
      </c>
      <c r="U82" s="184">
        <v>6</v>
      </c>
      <c r="V82" s="184"/>
      <c r="W82" s="184"/>
      <c r="X82" s="184"/>
      <c r="Y82" s="184"/>
      <c r="Z82" s="257"/>
      <c r="AA82" s="225">
        <f t="shared" si="1"/>
        <v>90</v>
      </c>
      <c r="AB82" s="225"/>
    </row>
    <row r="83" spans="1:28" s="150" customFormat="1" ht="9.75" thickBot="1">
      <c r="A83" s="145">
        <v>6</v>
      </c>
      <c r="B83" s="146" t="s">
        <v>73</v>
      </c>
      <c r="C83" s="261" t="s">
        <v>216</v>
      </c>
      <c r="D83" s="41" t="s">
        <v>361</v>
      </c>
      <c r="E83" s="184">
        <f>VLOOKUP(D83,'DANH SACH H'!$A$2:$B$9,2,0)</f>
        <v>15</v>
      </c>
      <c r="F83" s="184">
        <v>6</v>
      </c>
      <c r="G83" s="184">
        <v>6</v>
      </c>
      <c r="H83" s="184">
        <v>6</v>
      </c>
      <c r="I83" s="184">
        <v>6</v>
      </c>
      <c r="J83" s="184">
        <v>9</v>
      </c>
      <c r="K83" s="184">
        <v>9</v>
      </c>
      <c r="L83" s="184">
        <v>9</v>
      </c>
      <c r="M83" s="184">
        <v>9</v>
      </c>
      <c r="N83" s="184">
        <v>9</v>
      </c>
      <c r="O83" s="184">
        <v>9</v>
      </c>
      <c r="P83" s="184">
        <v>9</v>
      </c>
      <c r="Q83" s="184">
        <v>9</v>
      </c>
      <c r="R83" s="184">
        <v>6</v>
      </c>
      <c r="S83" s="184">
        <v>6</v>
      </c>
      <c r="T83" s="184">
        <v>6</v>
      </c>
      <c r="U83" s="184">
        <v>6</v>
      </c>
      <c r="V83" s="184"/>
      <c r="W83" s="184"/>
      <c r="X83" s="184"/>
      <c r="Y83" s="184"/>
      <c r="Z83" s="257"/>
      <c r="AA83" s="225">
        <f t="shared" si="1"/>
        <v>120</v>
      </c>
      <c r="AB83" s="225"/>
    </row>
    <row r="84" spans="1:28" s="150" customFormat="1" ht="9.75" thickBot="1">
      <c r="A84" s="232"/>
      <c r="B84" s="146" t="s">
        <v>537</v>
      </c>
      <c r="C84" s="402" t="s">
        <v>536</v>
      </c>
      <c r="D84" s="41" t="s">
        <v>361</v>
      </c>
      <c r="E84" s="184">
        <f>VLOOKUP(D84,'DANH SACH H'!$A$2:$B$9,2,0)</f>
        <v>15</v>
      </c>
      <c r="F84" s="258">
        <v>3</v>
      </c>
      <c r="G84" s="258">
        <v>3</v>
      </c>
      <c r="H84" s="258">
        <v>3</v>
      </c>
      <c r="I84" s="258">
        <v>3</v>
      </c>
      <c r="J84" s="258">
        <v>3</v>
      </c>
      <c r="K84" s="258">
        <v>3</v>
      </c>
      <c r="L84" s="258">
        <v>3</v>
      </c>
      <c r="M84" s="258">
        <v>3</v>
      </c>
      <c r="N84" s="258">
        <v>3</v>
      </c>
      <c r="O84" s="258">
        <v>3</v>
      </c>
      <c r="P84" s="258"/>
      <c r="Q84" s="258"/>
      <c r="R84" s="258"/>
      <c r="S84" s="258"/>
      <c r="T84" s="258"/>
      <c r="U84" s="258"/>
      <c r="V84" s="258"/>
      <c r="W84" s="258"/>
      <c r="X84" s="258"/>
      <c r="Y84" s="258"/>
      <c r="Z84" s="259"/>
      <c r="AA84" s="225">
        <f t="shared" si="1"/>
        <v>30</v>
      </c>
      <c r="AB84" s="225"/>
    </row>
    <row r="85" spans="1:28" s="150" customFormat="1" ht="9.75" thickBot="1">
      <c r="A85" s="232"/>
      <c r="B85" s="146"/>
      <c r="C85" s="402" t="s">
        <v>538</v>
      </c>
      <c r="D85" s="41" t="s">
        <v>361</v>
      </c>
      <c r="E85" s="184">
        <f>VLOOKUP(D85,'DANH SACH H'!$A$2:$B$9,2,0)</f>
        <v>15</v>
      </c>
      <c r="F85" s="258"/>
      <c r="G85" s="258"/>
      <c r="H85" s="258"/>
      <c r="I85" s="258"/>
      <c r="J85" s="258"/>
      <c r="K85" s="258"/>
      <c r="L85" s="258"/>
      <c r="M85" s="258"/>
      <c r="N85" s="258"/>
      <c r="O85" s="258"/>
      <c r="P85" s="258">
        <v>3</v>
      </c>
      <c r="Q85" s="258">
        <v>3</v>
      </c>
      <c r="R85" s="258">
        <v>3</v>
      </c>
      <c r="S85" s="258">
        <v>3</v>
      </c>
      <c r="T85" s="258">
        <v>3</v>
      </c>
      <c r="U85" s="258"/>
      <c r="V85" s="258"/>
      <c r="W85" s="258"/>
      <c r="X85" s="258"/>
      <c r="Y85" s="258"/>
      <c r="Z85" s="259"/>
      <c r="AA85" s="225">
        <f t="shared" si="1"/>
        <v>15</v>
      </c>
      <c r="AB85" s="225"/>
    </row>
    <row r="86" spans="1:28" s="150" customFormat="1" ht="9.75" thickBot="1">
      <c r="A86" s="232"/>
      <c r="B86" s="146"/>
      <c r="C86" s="402" t="s">
        <v>539</v>
      </c>
      <c r="D86" s="41" t="s">
        <v>361</v>
      </c>
      <c r="E86" s="184">
        <f>VLOOKUP(D86,'DANH SACH H'!$A$2:$B$9,2,0)</f>
        <v>15</v>
      </c>
      <c r="F86" s="258">
        <v>3</v>
      </c>
      <c r="G86" s="258">
        <v>3</v>
      </c>
      <c r="H86" s="258">
        <v>3</v>
      </c>
      <c r="I86" s="258">
        <v>3</v>
      </c>
      <c r="J86" s="258">
        <v>3</v>
      </c>
      <c r="K86" s="258">
        <v>3</v>
      </c>
      <c r="L86" s="258">
        <v>3</v>
      </c>
      <c r="M86" s="258">
        <v>3</v>
      </c>
      <c r="N86" s="258">
        <v>3</v>
      </c>
      <c r="O86" s="258">
        <v>3</v>
      </c>
      <c r="P86" s="258">
        <v>3</v>
      </c>
      <c r="Q86" s="258">
        <v>3</v>
      </c>
      <c r="R86" s="258">
        <v>3</v>
      </c>
      <c r="S86" s="258">
        <v>3</v>
      </c>
      <c r="T86" s="258">
        <v>3</v>
      </c>
      <c r="U86" s="258">
        <v>3</v>
      </c>
      <c r="V86" s="258">
        <v>3</v>
      </c>
      <c r="W86" s="258">
        <v>3</v>
      </c>
      <c r="X86" s="258">
        <v>3</v>
      </c>
      <c r="Y86" s="258">
        <v>3</v>
      </c>
      <c r="Z86" s="259"/>
      <c r="AA86" s="225">
        <f t="shared" si="1"/>
        <v>60</v>
      </c>
      <c r="AB86" s="225"/>
    </row>
    <row r="87" spans="1:28" s="150" customFormat="1" ht="9.75" thickBot="1">
      <c r="A87" s="32">
        <v>9</v>
      </c>
      <c r="B87" s="131" t="s">
        <v>94</v>
      </c>
      <c r="C87" s="285" t="s">
        <v>128</v>
      </c>
      <c r="D87" s="41" t="s">
        <v>361</v>
      </c>
      <c r="E87" s="263">
        <f>VLOOKUP(D87,'DANH SACH H'!$A$2:$B$9,2,0)</f>
        <v>15</v>
      </c>
      <c r="F87" s="263"/>
      <c r="G87" s="263"/>
      <c r="H87" s="263"/>
      <c r="I87" s="263"/>
      <c r="J87" s="263"/>
      <c r="K87" s="263"/>
      <c r="L87" s="263"/>
      <c r="M87" s="263"/>
      <c r="N87" s="263"/>
      <c r="O87" s="263"/>
      <c r="P87" s="263"/>
      <c r="Q87" s="263"/>
      <c r="R87" s="263"/>
      <c r="S87" s="263"/>
      <c r="T87" s="263"/>
      <c r="U87" s="263"/>
      <c r="V87" s="263"/>
      <c r="W87" s="263"/>
      <c r="X87" s="263"/>
      <c r="Y87" s="263"/>
      <c r="Z87" s="264"/>
      <c r="AA87" s="225">
        <f t="shared" si="1"/>
        <v>0</v>
      </c>
      <c r="AB87" s="225"/>
    </row>
    <row r="88" spans="1:28" s="150" customFormat="1" ht="10.5" thickBot="1" thickTop="1">
      <c r="A88" s="232"/>
      <c r="B88" s="146" t="s">
        <v>142</v>
      </c>
      <c r="C88" s="402" t="s">
        <v>539</v>
      </c>
      <c r="D88" s="41" t="s">
        <v>560</v>
      </c>
      <c r="E88" s="184">
        <v>2</v>
      </c>
      <c r="F88" s="258">
        <v>3</v>
      </c>
      <c r="G88" s="258">
        <v>3</v>
      </c>
      <c r="H88" s="258">
        <v>3</v>
      </c>
      <c r="I88" s="258">
        <v>3</v>
      </c>
      <c r="J88" s="258">
        <v>3</v>
      </c>
      <c r="K88" s="258">
        <v>3</v>
      </c>
      <c r="L88" s="258">
        <v>3</v>
      </c>
      <c r="M88" s="258">
        <v>3</v>
      </c>
      <c r="N88" s="258">
        <v>3</v>
      </c>
      <c r="O88" s="258">
        <v>3</v>
      </c>
      <c r="P88" s="258">
        <v>3</v>
      </c>
      <c r="Q88" s="258">
        <v>3</v>
      </c>
      <c r="R88" s="258">
        <v>3</v>
      </c>
      <c r="S88" s="258">
        <v>3</v>
      </c>
      <c r="T88" s="258">
        <v>3</v>
      </c>
      <c r="U88" s="258">
        <v>3</v>
      </c>
      <c r="V88" s="258">
        <v>3</v>
      </c>
      <c r="W88" s="258">
        <v>3</v>
      </c>
      <c r="X88" s="258">
        <v>3</v>
      </c>
      <c r="Y88" s="258">
        <v>3</v>
      </c>
      <c r="Z88" s="259"/>
      <c r="AA88" s="225">
        <f t="shared" si="1"/>
        <v>60</v>
      </c>
      <c r="AB88" s="225"/>
    </row>
    <row r="89" spans="1:28" s="150" customFormat="1" ht="9.75" thickBot="1">
      <c r="A89" s="232"/>
      <c r="B89" s="146" t="s">
        <v>184</v>
      </c>
      <c r="C89" s="402" t="s">
        <v>561</v>
      </c>
      <c r="D89" s="41" t="s">
        <v>560</v>
      </c>
      <c r="E89" s="184">
        <v>2</v>
      </c>
      <c r="F89" s="258">
        <v>4</v>
      </c>
      <c r="G89" s="258">
        <v>4</v>
      </c>
      <c r="H89" s="258">
        <v>4</v>
      </c>
      <c r="I89" s="258">
        <v>4</v>
      </c>
      <c r="J89" s="258">
        <v>4</v>
      </c>
      <c r="K89" s="258">
        <v>4</v>
      </c>
      <c r="L89" s="258">
        <v>4</v>
      </c>
      <c r="M89" s="258">
        <v>4</v>
      </c>
      <c r="N89" s="258">
        <v>4</v>
      </c>
      <c r="O89" s="258">
        <v>4</v>
      </c>
      <c r="P89" s="258">
        <v>4</v>
      </c>
      <c r="Q89" s="258">
        <v>1</v>
      </c>
      <c r="R89" s="258"/>
      <c r="S89" s="258"/>
      <c r="T89" s="258"/>
      <c r="U89" s="258"/>
      <c r="V89" s="258"/>
      <c r="W89" s="258"/>
      <c r="X89" s="258"/>
      <c r="Y89" s="258"/>
      <c r="Z89" s="259"/>
      <c r="AA89" s="225">
        <f t="shared" si="1"/>
        <v>45</v>
      </c>
      <c r="AB89" s="225"/>
    </row>
    <row r="90" spans="1:28" s="150" customFormat="1" ht="9.75" thickBot="1">
      <c r="A90" s="232"/>
      <c r="B90" s="146" t="s">
        <v>142</v>
      </c>
      <c r="C90" s="402" t="s">
        <v>536</v>
      </c>
      <c r="D90" s="41" t="s">
        <v>560</v>
      </c>
      <c r="E90" s="184">
        <v>2</v>
      </c>
      <c r="F90" s="258">
        <v>4</v>
      </c>
      <c r="G90" s="258">
        <v>4</v>
      </c>
      <c r="H90" s="258">
        <v>4</v>
      </c>
      <c r="I90" s="258">
        <v>4</v>
      </c>
      <c r="J90" s="258">
        <v>4</v>
      </c>
      <c r="K90" s="258">
        <v>4</v>
      </c>
      <c r="L90" s="258">
        <v>4</v>
      </c>
      <c r="M90" s="258">
        <v>4</v>
      </c>
      <c r="N90" s="258">
        <v>4</v>
      </c>
      <c r="O90" s="258">
        <v>4</v>
      </c>
      <c r="P90" s="258">
        <v>4</v>
      </c>
      <c r="Q90" s="258">
        <v>4</v>
      </c>
      <c r="R90" s="258">
        <v>4</v>
      </c>
      <c r="S90" s="258">
        <v>4</v>
      </c>
      <c r="T90" s="258">
        <v>4</v>
      </c>
      <c r="U90" s="258"/>
      <c r="V90" s="258"/>
      <c r="W90" s="258"/>
      <c r="X90" s="258"/>
      <c r="Y90" s="258"/>
      <c r="Z90" s="259"/>
      <c r="AA90" s="225">
        <f t="shared" si="1"/>
        <v>60</v>
      </c>
      <c r="AB90" s="225"/>
    </row>
    <row r="91" spans="1:28" s="150" customFormat="1" ht="9.75" thickBot="1">
      <c r="A91" s="232"/>
      <c r="B91" s="146" t="s">
        <v>142</v>
      </c>
      <c r="C91" s="402" t="s">
        <v>538</v>
      </c>
      <c r="D91" s="41" t="s">
        <v>560</v>
      </c>
      <c r="E91" s="184">
        <v>2</v>
      </c>
      <c r="F91" s="258">
        <v>4</v>
      </c>
      <c r="G91" s="258">
        <v>4</v>
      </c>
      <c r="H91" s="258">
        <v>4</v>
      </c>
      <c r="I91" s="258">
        <v>3</v>
      </c>
      <c r="J91" s="258"/>
      <c r="K91" s="258"/>
      <c r="L91" s="258"/>
      <c r="M91" s="258"/>
      <c r="N91" s="258"/>
      <c r="O91" s="258"/>
      <c r="P91" s="258"/>
      <c r="Q91" s="258"/>
      <c r="R91" s="258"/>
      <c r="S91" s="258"/>
      <c r="T91" s="258"/>
      <c r="U91" s="258"/>
      <c r="V91" s="258"/>
      <c r="W91" s="258"/>
      <c r="X91" s="258"/>
      <c r="Y91" s="258"/>
      <c r="Z91" s="259"/>
      <c r="AA91" s="225">
        <f t="shared" si="1"/>
        <v>15</v>
      </c>
      <c r="AB91" s="225"/>
    </row>
    <row r="92" spans="1:28" s="150" customFormat="1" ht="9.75" thickBot="1">
      <c r="A92" s="232"/>
      <c r="B92" s="146" t="s">
        <v>75</v>
      </c>
      <c r="C92" s="402" t="s">
        <v>562</v>
      </c>
      <c r="D92" s="41" t="s">
        <v>560</v>
      </c>
      <c r="E92" s="184">
        <v>2</v>
      </c>
      <c r="F92" s="258"/>
      <c r="G92" s="258"/>
      <c r="H92" s="258"/>
      <c r="I92" s="258"/>
      <c r="J92" s="258"/>
      <c r="K92" s="258"/>
      <c r="L92" s="258"/>
      <c r="M92" s="258"/>
      <c r="N92" s="258">
        <v>4</v>
      </c>
      <c r="O92" s="258">
        <v>4</v>
      </c>
      <c r="P92" s="258">
        <v>4</v>
      </c>
      <c r="Q92" s="258">
        <v>4</v>
      </c>
      <c r="R92" s="258">
        <v>4</v>
      </c>
      <c r="S92" s="258">
        <v>4</v>
      </c>
      <c r="T92" s="258">
        <v>4</v>
      </c>
      <c r="U92" s="258">
        <v>4</v>
      </c>
      <c r="V92" s="258">
        <v>4</v>
      </c>
      <c r="W92" s="258">
        <v>4</v>
      </c>
      <c r="X92" s="258">
        <v>4</v>
      </c>
      <c r="Y92" s="258">
        <v>1</v>
      </c>
      <c r="Z92" s="259"/>
      <c r="AA92" s="225">
        <f t="shared" si="1"/>
        <v>45</v>
      </c>
      <c r="AB92" s="225"/>
    </row>
    <row r="93" spans="1:28" s="150" customFormat="1" ht="9.75" thickBot="1">
      <c r="A93" s="232"/>
      <c r="B93" s="146" t="s">
        <v>134</v>
      </c>
      <c r="C93" s="402" t="s">
        <v>563</v>
      </c>
      <c r="D93" s="41" t="s">
        <v>560</v>
      </c>
      <c r="E93" s="184">
        <v>2</v>
      </c>
      <c r="F93" s="258"/>
      <c r="G93" s="258">
        <v>8</v>
      </c>
      <c r="H93" s="258">
        <v>8</v>
      </c>
      <c r="I93" s="258">
        <v>8</v>
      </c>
      <c r="J93" s="258">
        <v>8</v>
      </c>
      <c r="K93" s="258">
        <v>8</v>
      </c>
      <c r="L93" s="258">
        <v>8</v>
      </c>
      <c r="M93" s="258">
        <v>8</v>
      </c>
      <c r="N93" s="258">
        <v>8</v>
      </c>
      <c r="O93" s="258">
        <v>8</v>
      </c>
      <c r="P93" s="258">
        <v>8</v>
      </c>
      <c r="Q93" s="258">
        <v>8</v>
      </c>
      <c r="R93" s="258">
        <v>8</v>
      </c>
      <c r="S93" s="258">
        <v>8</v>
      </c>
      <c r="T93" s="258">
        <v>8</v>
      </c>
      <c r="U93" s="258">
        <v>8</v>
      </c>
      <c r="V93" s="258">
        <v>8</v>
      </c>
      <c r="W93" s="258">
        <v>8</v>
      </c>
      <c r="X93" s="258">
        <v>8</v>
      </c>
      <c r="Y93" s="258">
        <v>6</v>
      </c>
      <c r="Z93" s="259"/>
      <c r="AA93" s="225">
        <f t="shared" si="1"/>
        <v>150</v>
      </c>
      <c r="AB93" s="225"/>
    </row>
    <row r="94" spans="1:28" s="150" customFormat="1" ht="9.75" thickBot="1">
      <c r="A94" s="32">
        <v>9</v>
      </c>
      <c r="B94" s="131" t="s">
        <v>94</v>
      </c>
      <c r="C94" s="285" t="s">
        <v>128</v>
      </c>
      <c r="D94" s="41" t="s">
        <v>560</v>
      </c>
      <c r="E94" s="184">
        <v>2</v>
      </c>
      <c r="F94" s="263"/>
      <c r="G94" s="263"/>
      <c r="H94" s="263"/>
      <c r="I94" s="263"/>
      <c r="J94" s="263"/>
      <c r="K94" s="263"/>
      <c r="L94" s="263"/>
      <c r="M94" s="263"/>
      <c r="N94" s="263"/>
      <c r="O94" s="263"/>
      <c r="P94" s="263"/>
      <c r="Q94" s="263"/>
      <c r="R94" s="263"/>
      <c r="S94" s="263"/>
      <c r="T94" s="263"/>
      <c r="U94" s="263"/>
      <c r="V94" s="263"/>
      <c r="W94" s="263"/>
      <c r="X94" s="263"/>
      <c r="Y94" s="263"/>
      <c r="Z94" s="264"/>
      <c r="AA94" s="225"/>
      <c r="AB94" s="225"/>
    </row>
    <row r="95" spans="1:28" s="150" customFormat="1" ht="9.75" thickTop="1">
      <c r="A95" s="42"/>
      <c r="B95" s="43"/>
      <c r="C95" s="381"/>
      <c r="D95" s="42"/>
      <c r="E95" s="187"/>
      <c r="F95" s="187"/>
      <c r="G95" s="187"/>
      <c r="H95" s="187"/>
      <c r="I95" s="187"/>
      <c r="J95" s="187"/>
      <c r="K95" s="187"/>
      <c r="L95" s="187"/>
      <c r="M95" s="187"/>
      <c r="N95" s="187"/>
      <c r="O95" s="187"/>
      <c r="P95" s="187"/>
      <c r="Q95" s="187"/>
      <c r="R95" s="187"/>
      <c r="S95" s="187"/>
      <c r="T95" s="187"/>
      <c r="U95" s="187"/>
      <c r="V95" s="187"/>
      <c r="W95" s="187"/>
      <c r="X95" s="187"/>
      <c r="Y95" s="187"/>
      <c r="Z95" s="187"/>
      <c r="AA95" s="225"/>
      <c r="AB95" s="225"/>
    </row>
    <row r="96" spans="1:28" s="150" customFormat="1" ht="9">
      <c r="A96" s="42"/>
      <c r="B96" s="43"/>
      <c r="C96" s="381"/>
      <c r="D96" s="42"/>
      <c r="E96" s="187"/>
      <c r="F96" s="187"/>
      <c r="G96" s="187"/>
      <c r="H96" s="187"/>
      <c r="I96" s="187"/>
      <c r="J96" s="187"/>
      <c r="K96" s="187"/>
      <c r="L96" s="187"/>
      <c r="M96" s="187"/>
      <c r="N96" s="187"/>
      <c r="O96" s="187"/>
      <c r="P96" s="187"/>
      <c r="Q96" s="187"/>
      <c r="R96" s="187"/>
      <c r="S96" s="187"/>
      <c r="T96" s="187"/>
      <c r="U96" s="187"/>
      <c r="V96" s="187"/>
      <c r="W96" s="187"/>
      <c r="X96" s="187"/>
      <c r="Y96" s="187"/>
      <c r="Z96" s="187"/>
      <c r="AA96" s="225"/>
      <c r="AB96" s="225"/>
    </row>
    <row r="97" spans="1:28" s="150" customFormat="1" ht="9">
      <c r="A97" s="42"/>
      <c r="B97" s="43"/>
      <c r="C97" s="381"/>
      <c r="D97" s="42"/>
      <c r="E97" s="187"/>
      <c r="F97" s="187"/>
      <c r="G97" s="187"/>
      <c r="H97" s="187"/>
      <c r="I97" s="187"/>
      <c r="J97" s="187"/>
      <c r="K97" s="187"/>
      <c r="L97" s="187"/>
      <c r="M97" s="187"/>
      <c r="N97" s="187"/>
      <c r="O97" s="187"/>
      <c r="P97" s="187"/>
      <c r="Q97" s="187"/>
      <c r="R97" s="187"/>
      <c r="S97" s="187"/>
      <c r="T97" s="187"/>
      <c r="U97" s="187"/>
      <c r="V97" s="187"/>
      <c r="W97" s="187"/>
      <c r="X97" s="187"/>
      <c r="Y97" s="187"/>
      <c r="Z97" s="187"/>
      <c r="AA97" s="225"/>
      <c r="AB97" s="225"/>
    </row>
    <row r="98" spans="1:28" s="150" customFormat="1" ht="9">
      <c r="A98" s="42"/>
      <c r="B98" s="43"/>
      <c r="C98" s="381"/>
      <c r="D98" s="42"/>
      <c r="E98" s="187"/>
      <c r="F98" s="187"/>
      <c r="G98" s="187"/>
      <c r="H98" s="187"/>
      <c r="I98" s="187"/>
      <c r="J98" s="187"/>
      <c r="K98" s="187"/>
      <c r="L98" s="187"/>
      <c r="M98" s="187"/>
      <c r="N98" s="187"/>
      <c r="O98" s="187"/>
      <c r="P98" s="187"/>
      <c r="Q98" s="187"/>
      <c r="R98" s="187"/>
      <c r="S98" s="187"/>
      <c r="T98" s="187"/>
      <c r="U98" s="187"/>
      <c r="V98" s="187"/>
      <c r="W98" s="187"/>
      <c r="X98" s="187"/>
      <c r="Y98" s="187"/>
      <c r="Z98" s="187"/>
      <c r="AA98" s="225"/>
      <c r="AB98" s="225"/>
    </row>
    <row r="99" spans="1:28" s="150" customFormat="1" ht="9">
      <c r="A99" s="42"/>
      <c r="B99" s="43"/>
      <c r="C99" s="381"/>
      <c r="D99" s="42"/>
      <c r="E99" s="187"/>
      <c r="F99" s="187"/>
      <c r="G99" s="187"/>
      <c r="H99" s="187"/>
      <c r="I99" s="187"/>
      <c r="J99" s="187"/>
      <c r="K99" s="187"/>
      <c r="L99" s="187"/>
      <c r="M99" s="187"/>
      <c r="N99" s="187"/>
      <c r="O99" s="187"/>
      <c r="P99" s="187"/>
      <c r="Q99" s="187"/>
      <c r="R99" s="187"/>
      <c r="S99" s="187"/>
      <c r="T99" s="187"/>
      <c r="U99" s="187"/>
      <c r="V99" s="187"/>
      <c r="W99" s="187"/>
      <c r="X99" s="187"/>
      <c r="Y99" s="187"/>
      <c r="Z99" s="187"/>
      <c r="AA99" s="225"/>
      <c r="AB99" s="225"/>
    </row>
    <row r="100" spans="1:28" s="150" customFormat="1" ht="9">
      <c r="A100" s="42"/>
      <c r="B100" s="43"/>
      <c r="C100" s="381"/>
      <c r="D100" s="42"/>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225"/>
      <c r="AB100" s="225"/>
    </row>
    <row r="101" spans="1:28" s="27" customFormat="1" ht="14.25" customHeight="1">
      <c r="A101" s="42"/>
      <c r="AB101" s="33"/>
    </row>
    <row r="102" spans="1:28" s="10" customFormat="1" ht="11.25">
      <c r="A102" s="11"/>
      <c r="AB102" s="154"/>
    </row>
    <row r="103" spans="1:28" s="8" customFormat="1" ht="15" customHeight="1">
      <c r="A103" s="10"/>
      <c r="AB103" s="155"/>
    </row>
    <row r="104" spans="2:27" ht="15">
      <c r="B104" s="43"/>
      <c r="C104" s="44"/>
      <c r="D104" s="45"/>
      <c r="E104" s="46"/>
      <c r="F104" s="47"/>
      <c r="G104" s="47"/>
      <c r="H104" s="47"/>
      <c r="I104" s="47"/>
      <c r="J104" s="137"/>
      <c r="K104" s="137"/>
      <c r="L104" s="137"/>
      <c r="M104" s="137"/>
      <c r="N104" s="137"/>
      <c r="O104" s="47"/>
      <c r="P104" s="47"/>
      <c r="Q104" s="47"/>
      <c r="R104" s="47"/>
      <c r="S104" s="47"/>
      <c r="T104" s="47"/>
      <c r="U104" s="47"/>
      <c r="V104" s="47"/>
      <c r="W104" s="47"/>
      <c r="X104" s="47"/>
      <c r="Y104" s="47"/>
      <c r="Z104" s="47"/>
      <c r="AA104" s="27"/>
    </row>
    <row r="105" spans="2:27" ht="15.75">
      <c r="B105" s="235"/>
      <c r="C105" s="74"/>
      <c r="D105" s="75"/>
      <c r="E105" s="75"/>
      <c r="F105" s="76"/>
      <c r="G105" s="76"/>
      <c r="H105" s="76"/>
      <c r="I105" s="76"/>
      <c r="J105" s="138"/>
      <c r="K105" s="138"/>
      <c r="L105" s="138"/>
      <c r="M105" s="138"/>
      <c r="N105" s="138"/>
      <c r="O105" s="76"/>
      <c r="P105" s="76"/>
      <c r="Q105" s="76"/>
      <c r="R105" s="76"/>
      <c r="S105" s="60" t="s">
        <v>211</v>
      </c>
      <c r="T105" s="60"/>
      <c r="U105" s="60"/>
      <c r="V105" s="60"/>
      <c r="W105" s="60"/>
      <c r="X105" s="60"/>
      <c r="Y105" s="60"/>
      <c r="Z105" s="76"/>
      <c r="AA105" s="10"/>
    </row>
    <row r="106" spans="2:27" ht="15.75">
      <c r="B106" s="236"/>
      <c r="C106" s="62" t="s">
        <v>107</v>
      </c>
      <c r="D106" s="78"/>
      <c r="E106" s="78"/>
      <c r="F106" s="61"/>
      <c r="G106" s="1113" t="s">
        <v>74</v>
      </c>
      <c r="H106" s="1113"/>
      <c r="I106" s="1113"/>
      <c r="J106" s="1113"/>
      <c r="K106" s="1113"/>
      <c r="L106" s="1113"/>
      <c r="M106" s="1113"/>
      <c r="N106" s="138"/>
      <c r="O106" s="61"/>
      <c r="P106" s="61"/>
      <c r="Q106" s="61"/>
      <c r="R106" s="61"/>
      <c r="S106" s="1113" t="s">
        <v>1</v>
      </c>
      <c r="T106" s="1113"/>
      <c r="U106" s="1113"/>
      <c r="V106" s="1113"/>
      <c r="W106" s="1113"/>
      <c r="X106" s="1113"/>
      <c r="Y106" s="1113"/>
      <c r="Z106" s="76"/>
      <c r="AA106" s="8"/>
    </row>
    <row r="107" spans="2:26" ht="15.75">
      <c r="B107" s="236"/>
      <c r="C107" s="62"/>
      <c r="D107" s="78"/>
      <c r="E107" s="78"/>
      <c r="F107" s="61"/>
      <c r="G107" s="61"/>
      <c r="H107" s="61"/>
      <c r="I107" s="61"/>
      <c r="J107" s="139"/>
      <c r="K107" s="139"/>
      <c r="L107" s="139"/>
      <c r="M107" s="139"/>
      <c r="N107" s="139"/>
      <c r="O107" s="61"/>
      <c r="P107" s="61"/>
      <c r="Q107" s="61"/>
      <c r="R107" s="61"/>
      <c r="S107" s="61"/>
      <c r="T107" s="61"/>
      <c r="U107" s="61"/>
      <c r="V107" s="61"/>
      <c r="W107" s="61"/>
      <c r="X107" s="61"/>
      <c r="Y107" s="61"/>
      <c r="Z107" s="61"/>
    </row>
    <row r="108" spans="2:24" ht="15.75">
      <c r="B108" s="236"/>
      <c r="C108" s="62"/>
      <c r="D108" s="78"/>
      <c r="E108" s="78"/>
      <c r="F108" s="61"/>
      <c r="G108" s="61"/>
      <c r="H108" s="61"/>
      <c r="I108" s="61"/>
      <c r="J108" s="139"/>
      <c r="K108" s="139"/>
      <c r="L108" s="139"/>
      <c r="M108" s="139"/>
      <c r="N108" s="139"/>
      <c r="O108" s="61"/>
      <c r="P108" s="61"/>
      <c r="Q108" s="61"/>
      <c r="R108" s="61"/>
      <c r="S108" s="61"/>
      <c r="T108" s="61"/>
      <c r="U108" s="61"/>
      <c r="V108" s="61"/>
      <c r="W108" s="61"/>
      <c r="X108" s="61"/>
    </row>
    <row r="109" spans="2:26" ht="15.75">
      <c r="B109" s="236"/>
      <c r="C109" s="62"/>
      <c r="D109" s="78"/>
      <c r="E109" s="78"/>
      <c r="F109" s="61"/>
      <c r="G109" s="61"/>
      <c r="H109" s="61"/>
      <c r="I109" s="61"/>
      <c r="J109" s="139"/>
      <c r="K109" s="139"/>
      <c r="L109" s="139"/>
      <c r="M109" s="139"/>
      <c r="N109" s="139"/>
      <c r="O109" s="61"/>
      <c r="P109" s="61"/>
      <c r="Q109" s="61"/>
      <c r="R109" s="61"/>
      <c r="Z109" s="61"/>
    </row>
    <row r="110" spans="7:25" ht="15.75">
      <c r="G110" s="14" t="s">
        <v>137</v>
      </c>
      <c r="J110" s="14"/>
      <c r="K110" s="14"/>
      <c r="L110" s="14"/>
      <c r="M110" s="14"/>
      <c r="S110" s="61" t="s">
        <v>75</v>
      </c>
      <c r="T110" s="61"/>
      <c r="U110" s="61"/>
      <c r="V110" s="61"/>
      <c r="W110" s="61"/>
      <c r="X110" s="61"/>
      <c r="Y110" s="61"/>
    </row>
  </sheetData>
  <sheetProtection/>
  <mergeCells count="16">
    <mergeCell ref="E1:Z1"/>
    <mergeCell ref="E2:Z2"/>
    <mergeCell ref="A1:D1"/>
    <mergeCell ref="A2:D2"/>
    <mergeCell ref="N6:R6"/>
    <mergeCell ref="F6:I6"/>
    <mergeCell ref="A5:A8"/>
    <mergeCell ref="B5:B8"/>
    <mergeCell ref="S6:V6"/>
    <mergeCell ref="C5:Y5"/>
    <mergeCell ref="C7:E7"/>
    <mergeCell ref="G106:M106"/>
    <mergeCell ref="C6:E6"/>
    <mergeCell ref="W6:Z6"/>
    <mergeCell ref="J6:M6"/>
    <mergeCell ref="S106:Y106"/>
  </mergeCells>
  <printOptions/>
  <pageMargins left="0.4" right="0.3" top="0.4" bottom="0.4" header="0.3" footer="0.3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hunganh</cp:lastModifiedBy>
  <cp:lastPrinted>2018-10-19T07:22:02Z</cp:lastPrinted>
  <dcterms:created xsi:type="dcterms:W3CDTF">2012-08-29T13:57:54Z</dcterms:created>
  <dcterms:modified xsi:type="dcterms:W3CDTF">2018-10-19T12:23:38Z</dcterms:modified>
  <cp:category/>
  <cp:version/>
  <cp:contentType/>
  <cp:contentStatus/>
</cp:coreProperties>
</file>